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inancial Systems Services\Subversion\dotNet\BusFin\Forms\CampusSvcs\21And22\"/>
    </mc:Choice>
  </mc:AlternateContent>
  <xr:revisionPtr revIDLastSave="0" documentId="8_{CED040AA-845A-401F-864A-EF547FF047B4}" xr6:coauthVersionLast="47" xr6:coauthVersionMax="47" xr10:uidLastSave="{00000000-0000-0000-0000-000000000000}"/>
  <bookViews>
    <workbookView xWindow="17580" yWindow="1980" windowWidth="22308" windowHeight="12708" xr2:uid="{00000000-000D-0000-FFFF-FFFF00000000}"/>
  </bookViews>
  <sheets>
    <sheet name="21 Billing Rate Calc" sheetId="7" r:id="rId1"/>
    <sheet name="FY26 Fringe Rates" sheetId="11" r:id="rId2"/>
    <sheet name="Labor" sheetId="8" r:id="rId3"/>
    <sheet name="FY26 21 Acct FBR" sheetId="10" r:id="rId4"/>
    <sheet name="21 Acct 3 Yr Projection" sheetId="12" r:id="rId5"/>
    <sheet name="Billing Rate Calculation" sheetId="5" state="hidden" r:id="rId6"/>
    <sheet name="3-Year Projection" sheetId="6" state="hidden" r:id="rId7"/>
    <sheet name="21 Fund Budget Request Form" sheetId="4" state="hidden" r:id="rId8"/>
  </sheets>
  <definedNames>
    <definedName name="_xlnm.Print_Area" localSheetId="0">'21 Billing Rate Calc'!$1:$60</definedName>
    <definedName name="_xlnm.Print_Area" localSheetId="7">'21 Fund Budget Request Form'!$A$1:$L$225</definedName>
    <definedName name="_xlnm.Print_Area" localSheetId="3">'FY26 21 Acct FBR'!$A$1:$L$176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1" i="7" l="1"/>
  <c r="N44" i="7"/>
  <c r="J44" i="7"/>
  <c r="K44" i="7" s="1"/>
  <c r="J34" i="7"/>
  <c r="F34" i="7"/>
  <c r="F44" i="7"/>
  <c r="G44" i="7" s="1"/>
  <c r="B44" i="7"/>
  <c r="C44" i="7" s="1"/>
  <c r="D14" i="12"/>
  <c r="H149" i="10"/>
  <c r="AE52" i="7"/>
  <c r="AE51" i="7"/>
  <c r="AI51" i="7" s="1"/>
  <c r="AE50" i="7"/>
  <c r="AE49" i="7"/>
  <c r="AE48" i="7"/>
  <c r="AE47" i="7"/>
  <c r="AE46" i="7"/>
  <c r="AE45" i="7"/>
  <c r="AE43" i="7"/>
  <c r="AE42" i="7"/>
  <c r="AE41" i="7"/>
  <c r="AE40" i="7"/>
  <c r="AE39" i="7"/>
  <c r="AE38" i="7"/>
  <c r="AE37" i="7"/>
  <c r="AE36" i="7"/>
  <c r="AE33" i="7"/>
  <c r="AA52" i="7"/>
  <c r="AA51" i="7"/>
  <c r="AA50" i="7"/>
  <c r="AA49" i="7"/>
  <c r="AA48" i="7"/>
  <c r="AA47" i="7"/>
  <c r="AA46" i="7"/>
  <c r="AA45" i="7"/>
  <c r="AA43" i="7"/>
  <c r="AA42" i="7"/>
  <c r="AA41" i="7"/>
  <c r="AA40" i="7"/>
  <c r="AA39" i="7"/>
  <c r="AA38" i="7"/>
  <c r="AA37" i="7"/>
  <c r="AA36" i="7"/>
  <c r="AA35" i="7"/>
  <c r="AA34" i="7"/>
  <c r="AA33" i="7"/>
  <c r="W52" i="7"/>
  <c r="W51" i="7"/>
  <c r="W50" i="7"/>
  <c r="W49" i="7"/>
  <c r="W48" i="7"/>
  <c r="W47" i="7"/>
  <c r="W46" i="7"/>
  <c r="W45" i="7"/>
  <c r="W44" i="7"/>
  <c r="W43" i="7"/>
  <c r="W42" i="7"/>
  <c r="W41" i="7"/>
  <c r="W40" i="7"/>
  <c r="W39" i="7"/>
  <c r="W38" i="7"/>
  <c r="W37" i="7"/>
  <c r="W36" i="7"/>
  <c r="W35" i="7"/>
  <c r="W34" i="7"/>
  <c r="W33" i="7"/>
  <c r="S52" i="7"/>
  <c r="S51" i="7"/>
  <c r="S50" i="7"/>
  <c r="S49" i="7"/>
  <c r="S48" i="7"/>
  <c r="S47" i="7"/>
  <c r="S46" i="7"/>
  <c r="S45" i="7"/>
  <c r="S43" i="7"/>
  <c r="S42" i="7"/>
  <c r="S41" i="7"/>
  <c r="S40" i="7"/>
  <c r="S39" i="7"/>
  <c r="S38" i="7"/>
  <c r="S37" i="7"/>
  <c r="S36" i="7"/>
  <c r="S35" i="7"/>
  <c r="S34" i="7"/>
  <c r="S33" i="7"/>
  <c r="O52" i="7"/>
  <c r="O51" i="7"/>
  <c r="O50" i="7"/>
  <c r="O49" i="7"/>
  <c r="O48" i="7"/>
  <c r="O47" i="7"/>
  <c r="O46" i="7"/>
  <c r="O45" i="7"/>
  <c r="O43" i="7"/>
  <c r="O42" i="7"/>
  <c r="O41" i="7"/>
  <c r="O40" i="7"/>
  <c r="O39" i="7"/>
  <c r="O38" i="7"/>
  <c r="O37" i="7"/>
  <c r="O36" i="7"/>
  <c r="O35" i="7"/>
  <c r="O33" i="7"/>
  <c r="K52" i="7"/>
  <c r="K51" i="7"/>
  <c r="K50" i="7"/>
  <c r="K49" i="7"/>
  <c r="K48" i="7"/>
  <c r="K47" i="7"/>
  <c r="K46" i="7"/>
  <c r="K45" i="7"/>
  <c r="K43" i="7"/>
  <c r="K42" i="7"/>
  <c r="K41" i="7"/>
  <c r="K40" i="7"/>
  <c r="K39" i="7"/>
  <c r="K38" i="7"/>
  <c r="K37" i="7"/>
  <c r="K36" i="7"/>
  <c r="K35" i="7"/>
  <c r="K34" i="7"/>
  <c r="K33" i="7"/>
  <c r="G52" i="7"/>
  <c r="G51" i="7"/>
  <c r="G50" i="7"/>
  <c r="G49" i="7"/>
  <c r="G48" i="7"/>
  <c r="G47" i="7"/>
  <c r="G46" i="7"/>
  <c r="G45" i="7"/>
  <c r="G43" i="7"/>
  <c r="G42" i="7"/>
  <c r="G41" i="7"/>
  <c r="G40" i="7"/>
  <c r="G39" i="7"/>
  <c r="G38" i="7"/>
  <c r="G37" i="7"/>
  <c r="G36" i="7"/>
  <c r="G35" i="7"/>
  <c r="G34" i="7"/>
  <c r="G33" i="7"/>
  <c r="C52" i="7"/>
  <c r="C51" i="7"/>
  <c r="C50" i="7"/>
  <c r="C49" i="7"/>
  <c r="C48" i="7"/>
  <c r="C47" i="7"/>
  <c r="C46" i="7"/>
  <c r="C45" i="7"/>
  <c r="C43" i="7"/>
  <c r="C42" i="7"/>
  <c r="C41" i="7"/>
  <c r="C40" i="7"/>
  <c r="C39" i="7"/>
  <c r="C38" i="7"/>
  <c r="C37" i="7"/>
  <c r="C36" i="7"/>
  <c r="C35" i="7"/>
  <c r="C34" i="7"/>
  <c r="C33" i="7"/>
  <c r="AD32" i="7"/>
  <c r="AD31" i="7"/>
  <c r="AD30" i="7"/>
  <c r="AD29" i="7"/>
  <c r="AD28" i="7"/>
  <c r="AD27" i="7"/>
  <c r="AD26" i="7"/>
  <c r="AD25" i="7"/>
  <c r="AD24" i="7"/>
  <c r="AD23" i="7"/>
  <c r="AD22" i="7"/>
  <c r="AD21" i="7"/>
  <c r="Z32" i="7"/>
  <c r="Z31" i="7"/>
  <c r="Z30" i="7"/>
  <c r="Z29" i="7"/>
  <c r="Z28" i="7"/>
  <c r="Z27" i="7"/>
  <c r="Z26" i="7"/>
  <c r="Z25" i="7"/>
  <c r="Z24" i="7"/>
  <c r="Z23" i="7"/>
  <c r="Z22" i="7"/>
  <c r="Z21" i="7"/>
  <c r="V32" i="7"/>
  <c r="V31" i="7"/>
  <c r="V30" i="7"/>
  <c r="V29" i="7"/>
  <c r="V28" i="7"/>
  <c r="V27" i="7"/>
  <c r="V26" i="7"/>
  <c r="V25" i="7"/>
  <c r="V24" i="7"/>
  <c r="V23" i="7"/>
  <c r="V22" i="7"/>
  <c r="V21" i="7"/>
  <c r="R32" i="7"/>
  <c r="R31" i="7"/>
  <c r="R30" i="7"/>
  <c r="R29" i="7"/>
  <c r="R28" i="7"/>
  <c r="R27" i="7"/>
  <c r="R26" i="7"/>
  <c r="R25" i="7"/>
  <c r="R24" i="7"/>
  <c r="R23" i="7"/>
  <c r="R22" i="7"/>
  <c r="R21" i="7"/>
  <c r="N32" i="7"/>
  <c r="N31" i="7"/>
  <c r="N30" i="7"/>
  <c r="N29" i="7"/>
  <c r="N28" i="7"/>
  <c r="N27" i="7"/>
  <c r="N26" i="7"/>
  <c r="N25" i="7"/>
  <c r="N24" i="7"/>
  <c r="N23" i="7"/>
  <c r="N22" i="7"/>
  <c r="N21" i="7"/>
  <c r="J22" i="7"/>
  <c r="J21" i="7"/>
  <c r="J32" i="7"/>
  <c r="J31" i="7"/>
  <c r="J30" i="7"/>
  <c r="J29" i="7"/>
  <c r="Y1" i="7"/>
  <c r="M1" i="7"/>
  <c r="AG52" i="7"/>
  <c r="AG51" i="7"/>
  <c r="AG50" i="7"/>
  <c r="AG49" i="7"/>
  <c r="AG48" i="7"/>
  <c r="AG47" i="7"/>
  <c r="AG46" i="7"/>
  <c r="AG45" i="7"/>
  <c r="AC52" i="7"/>
  <c r="AC51" i="7"/>
  <c r="AC50" i="7"/>
  <c r="AC49" i="7"/>
  <c r="AC48" i="7"/>
  <c r="AC47" i="7"/>
  <c r="AC46" i="7"/>
  <c r="AC45" i="7"/>
  <c r="Y52" i="7"/>
  <c r="Y51" i="7"/>
  <c r="Y50" i="7"/>
  <c r="Y49" i="7"/>
  <c r="Y48" i="7"/>
  <c r="Y47" i="7"/>
  <c r="Y46" i="7"/>
  <c r="Y45" i="7"/>
  <c r="U52" i="7"/>
  <c r="U51" i="7"/>
  <c r="U50" i="7"/>
  <c r="U49" i="7"/>
  <c r="U48" i="7"/>
  <c r="U47" i="7"/>
  <c r="U46" i="7"/>
  <c r="U45" i="7"/>
  <c r="Q52" i="7"/>
  <c r="Q51" i="7"/>
  <c r="Q50" i="7"/>
  <c r="Q49" i="7"/>
  <c r="Q48" i="7"/>
  <c r="Q47" i="7"/>
  <c r="Q46" i="7"/>
  <c r="Q45" i="7"/>
  <c r="M52" i="7"/>
  <c r="M51" i="7"/>
  <c r="M50" i="7"/>
  <c r="M49" i="7"/>
  <c r="M48" i="7"/>
  <c r="M47" i="7"/>
  <c r="M46" i="7"/>
  <c r="M45" i="7"/>
  <c r="I52" i="7"/>
  <c r="I51" i="7"/>
  <c r="I50" i="7"/>
  <c r="I49" i="7"/>
  <c r="I48" i="7"/>
  <c r="I47" i="7"/>
  <c r="I46" i="7"/>
  <c r="I45" i="7"/>
  <c r="AG43" i="7"/>
  <c r="AG42" i="7"/>
  <c r="AG41" i="7"/>
  <c r="AG40" i="7"/>
  <c r="AG39" i="7"/>
  <c r="AG38" i="7"/>
  <c r="AG37" i="7"/>
  <c r="AG36" i="7"/>
  <c r="AG35" i="7"/>
  <c r="AC43" i="7"/>
  <c r="AC42" i="7"/>
  <c r="AC41" i="7"/>
  <c r="AC40" i="7"/>
  <c r="AC39" i="7"/>
  <c r="AC38" i="7"/>
  <c r="AC37" i="7"/>
  <c r="AC36" i="7"/>
  <c r="AC35" i="7"/>
  <c r="Y43" i="7"/>
  <c r="Y42" i="7"/>
  <c r="Y41" i="7"/>
  <c r="Y40" i="7"/>
  <c r="Y39" i="7"/>
  <c r="Y38" i="7"/>
  <c r="Y37" i="7"/>
  <c r="Y36" i="7"/>
  <c r="Y35" i="7"/>
  <c r="U43" i="7"/>
  <c r="U42" i="7"/>
  <c r="U41" i="7"/>
  <c r="U40" i="7"/>
  <c r="U39" i="7"/>
  <c r="U38" i="7"/>
  <c r="U37" i="7"/>
  <c r="U36" i="7"/>
  <c r="U35" i="7"/>
  <c r="Q43" i="7"/>
  <c r="Q42" i="7"/>
  <c r="Q41" i="7"/>
  <c r="Q40" i="7"/>
  <c r="Q39" i="7"/>
  <c r="Q38" i="7"/>
  <c r="Q37" i="7"/>
  <c r="Q36" i="7"/>
  <c r="Q35" i="7"/>
  <c r="M43" i="7"/>
  <c r="M42" i="7"/>
  <c r="M41" i="7"/>
  <c r="M40" i="7"/>
  <c r="M39" i="7"/>
  <c r="M38" i="7"/>
  <c r="M37" i="7"/>
  <c r="M36" i="7"/>
  <c r="M35" i="7"/>
  <c r="I43" i="7"/>
  <c r="I42" i="7"/>
  <c r="I41" i="7"/>
  <c r="I40" i="7"/>
  <c r="I39" i="7"/>
  <c r="I38" i="7"/>
  <c r="I37" i="7"/>
  <c r="I36" i="7"/>
  <c r="I35" i="7"/>
  <c r="AG32" i="7"/>
  <c r="AG31" i="7"/>
  <c r="AG30" i="7"/>
  <c r="AG29" i="7"/>
  <c r="AG28" i="7"/>
  <c r="AG27" i="7"/>
  <c r="AG26" i="7"/>
  <c r="AG25" i="7"/>
  <c r="AG24" i="7"/>
  <c r="AG23" i="7"/>
  <c r="AG22" i="7"/>
  <c r="AG21" i="7"/>
  <c r="AC32" i="7"/>
  <c r="AC31" i="7"/>
  <c r="AC30" i="7"/>
  <c r="AC29" i="7"/>
  <c r="AC28" i="7"/>
  <c r="AC27" i="7"/>
  <c r="AC26" i="7"/>
  <c r="AC25" i="7"/>
  <c r="AC24" i="7"/>
  <c r="AC23" i="7"/>
  <c r="AC22" i="7"/>
  <c r="AC21" i="7"/>
  <c r="Y32" i="7"/>
  <c r="Y31" i="7"/>
  <c r="Y30" i="7"/>
  <c r="Y29" i="7"/>
  <c r="Y28" i="7"/>
  <c r="Y27" i="7"/>
  <c r="Y26" i="7"/>
  <c r="Y25" i="7"/>
  <c r="Y24" i="7"/>
  <c r="Y23" i="7"/>
  <c r="Y22" i="7"/>
  <c r="Y21" i="7"/>
  <c r="U32" i="7"/>
  <c r="U31" i="7"/>
  <c r="U30" i="7"/>
  <c r="U29" i="7"/>
  <c r="U28" i="7"/>
  <c r="U27" i="7"/>
  <c r="U26" i="7"/>
  <c r="U25" i="7"/>
  <c r="U24" i="7"/>
  <c r="U23" i="7"/>
  <c r="U22" i="7"/>
  <c r="U21" i="7"/>
  <c r="Q32" i="7"/>
  <c r="Q31" i="7"/>
  <c r="Q30" i="7"/>
  <c r="Q29" i="7"/>
  <c r="Q28" i="7"/>
  <c r="Q27" i="7"/>
  <c r="Q26" i="7"/>
  <c r="Q25" i="7"/>
  <c r="Q24" i="7"/>
  <c r="Q23" i="7"/>
  <c r="Q22" i="7"/>
  <c r="Q21" i="7"/>
  <c r="M32" i="7"/>
  <c r="M31" i="7"/>
  <c r="M30" i="7"/>
  <c r="M29" i="7"/>
  <c r="M28" i="7"/>
  <c r="M27" i="7"/>
  <c r="M26" i="7"/>
  <c r="M25" i="7"/>
  <c r="M24" i="7"/>
  <c r="M23" i="7"/>
  <c r="M22" i="7"/>
  <c r="M21" i="7"/>
  <c r="I32" i="7"/>
  <c r="I31" i="7"/>
  <c r="I30" i="7"/>
  <c r="I29" i="7"/>
  <c r="I28" i="7"/>
  <c r="I27" i="7"/>
  <c r="I26" i="7"/>
  <c r="I25" i="7"/>
  <c r="I24" i="7"/>
  <c r="I23" i="7"/>
  <c r="I22" i="7"/>
  <c r="I21" i="7"/>
  <c r="E46" i="7"/>
  <c r="E47" i="7"/>
  <c r="E48" i="7"/>
  <c r="E49" i="7"/>
  <c r="E50" i="7"/>
  <c r="E51" i="7"/>
  <c r="E52" i="7"/>
  <c r="E45" i="7"/>
  <c r="E36" i="7"/>
  <c r="E37" i="7"/>
  <c r="E38" i="7"/>
  <c r="E39" i="7"/>
  <c r="E40" i="7"/>
  <c r="E41" i="7"/>
  <c r="E42" i="7"/>
  <c r="E43" i="7"/>
  <c r="E35" i="7"/>
  <c r="E22" i="7"/>
  <c r="E23" i="7"/>
  <c r="E24" i="7"/>
  <c r="E25" i="7"/>
  <c r="E26" i="7"/>
  <c r="E27" i="7"/>
  <c r="E28" i="7"/>
  <c r="E29" i="7"/>
  <c r="E30" i="7"/>
  <c r="E31" i="7"/>
  <c r="E32" i="7"/>
  <c r="E21" i="7"/>
  <c r="J139" i="10" l="1"/>
  <c r="D29" i="8" l="1"/>
  <c r="I29" i="8" s="1"/>
  <c r="D28" i="8"/>
  <c r="I28" i="8" s="1"/>
  <c r="D19" i="8"/>
  <c r="G19" i="8" s="1"/>
  <c r="D18" i="8"/>
  <c r="J18" i="8" s="1"/>
  <c r="D14" i="8"/>
  <c r="D13" i="8"/>
  <c r="D9" i="8"/>
  <c r="D8" i="8"/>
  <c r="F8" i="8" s="1"/>
  <c r="Q23" i="8"/>
  <c r="Q25" i="8" s="1"/>
  <c r="Q22" i="8"/>
  <c r="Q21" i="8"/>
  <c r="Q20" i="8"/>
  <c r="Q17" i="8"/>
  <c r="Q9" i="8"/>
  <c r="Q11" i="8" s="1"/>
  <c r="Q8" i="8"/>
  <c r="Q7" i="8"/>
  <c r="E32" i="8"/>
  <c r="E27" i="8"/>
  <c r="E22" i="8"/>
  <c r="E17" i="8"/>
  <c r="E12" i="8"/>
  <c r="E7" i="8"/>
  <c r="G30" i="7"/>
  <c r="L167" i="10"/>
  <c r="J167" i="10"/>
  <c r="J165" i="10"/>
  <c r="L165" i="10" s="1"/>
  <c r="J163" i="10"/>
  <c r="L163" i="10" s="1"/>
  <c r="J161" i="10"/>
  <c r="L161" i="10" s="1"/>
  <c r="J159" i="10"/>
  <c r="L159" i="10" s="1"/>
  <c r="J157" i="10"/>
  <c r="L157" i="10" s="1"/>
  <c r="J155" i="10"/>
  <c r="L155" i="10" s="1"/>
  <c r="J153" i="10"/>
  <c r="L153" i="10" s="1"/>
  <c r="J151" i="10"/>
  <c r="L151" i="10" s="1"/>
  <c r="J147" i="10"/>
  <c r="L147" i="10" s="1"/>
  <c r="J145" i="10"/>
  <c r="L145" i="10" s="1"/>
  <c r="J143" i="10"/>
  <c r="L143" i="10" s="1"/>
  <c r="J141" i="10"/>
  <c r="L141" i="10" s="1"/>
  <c r="L139" i="10"/>
  <c r="L34" i="8"/>
  <c r="L33" i="8"/>
  <c r="K18" i="8"/>
  <c r="F18" i="8"/>
  <c r="I34" i="8"/>
  <c r="I33" i="8"/>
  <c r="J34" i="8"/>
  <c r="J33" i="8"/>
  <c r="C35" i="8"/>
  <c r="N35" i="8"/>
  <c r="M29" i="8"/>
  <c r="H18" i="8"/>
  <c r="C30" i="8"/>
  <c r="C20" i="8"/>
  <c r="C10" i="8"/>
  <c r="C15" i="8"/>
  <c r="G30" i="8"/>
  <c r="H34" i="8"/>
  <c r="H35" i="8" s="1"/>
  <c r="H33" i="8"/>
  <c r="H24" i="8"/>
  <c r="H23" i="8"/>
  <c r="I24" i="8"/>
  <c r="I23" i="8"/>
  <c r="M20" i="8"/>
  <c r="I18" i="8"/>
  <c r="L24" i="8"/>
  <c r="L23" i="8"/>
  <c r="W27" i="7"/>
  <c r="W28" i="7" s="1"/>
  <c r="G35" i="8"/>
  <c r="G29" i="7" s="1"/>
  <c r="F35" i="8"/>
  <c r="C29" i="7" s="1"/>
  <c r="C30" i="7" s="1"/>
  <c r="K30" i="8"/>
  <c r="H30" i="8"/>
  <c r="K27" i="7" s="1"/>
  <c r="K28" i="7" s="1"/>
  <c r="M25" i="8"/>
  <c r="AE31" i="7" s="1"/>
  <c r="AE32" i="7" s="1"/>
  <c r="J25" i="8"/>
  <c r="S31" i="7" s="1"/>
  <c r="S32" i="7" s="1"/>
  <c r="F25" i="8"/>
  <c r="C31" i="7" s="1"/>
  <c r="C32" i="7" s="1"/>
  <c r="L20" i="8"/>
  <c r="AA25" i="7" s="1"/>
  <c r="AA26" i="7" s="1"/>
  <c r="F30" i="8"/>
  <c r="C27" i="7" s="1"/>
  <c r="C28" i="7" s="1"/>
  <c r="G9" i="8"/>
  <c r="J29" i="8" l="1"/>
  <c r="J28" i="8"/>
  <c r="M28" i="8"/>
  <c r="M30" i="8" s="1"/>
  <c r="AE27" i="7" s="1"/>
  <c r="AE28" i="7" s="1"/>
  <c r="K19" i="8"/>
  <c r="H19" i="8"/>
  <c r="J19" i="8"/>
  <c r="F19" i="8"/>
  <c r="G18" i="8"/>
  <c r="I19" i="8"/>
  <c r="K8" i="8"/>
  <c r="I9" i="8"/>
  <c r="H9" i="8"/>
  <c r="F9" i="8"/>
  <c r="I8" i="8"/>
  <c r="I10" i="8" s="1"/>
  <c r="K9" i="8"/>
  <c r="G8" i="8"/>
  <c r="G10" i="8" s="1"/>
  <c r="H8" i="8"/>
  <c r="H10" i="8" s="1"/>
  <c r="K23" i="7" s="1"/>
  <c r="K24" i="7" s="1"/>
  <c r="F10" i="8"/>
  <c r="I30" i="8"/>
  <c r="J35" i="8"/>
  <c r="S29" i="7" s="1"/>
  <c r="H25" i="8"/>
  <c r="L35" i="8"/>
  <c r="AA29" i="7" s="1"/>
  <c r="K10" i="8"/>
  <c r="G27" i="7"/>
  <c r="I35" i="8"/>
  <c r="I25" i="8"/>
  <c r="L25" i="8"/>
  <c r="AA31" i="7" s="1"/>
  <c r="J27" i="7"/>
  <c r="B28" i="7"/>
  <c r="B29" i="7"/>
  <c r="B31" i="7"/>
  <c r="AD44" i="7"/>
  <c r="AE44" i="7" s="1"/>
  <c r="J30" i="8" l="1"/>
  <c r="S27" i="7" s="1"/>
  <c r="S28" i="7" s="1"/>
  <c r="S30" i="7"/>
  <c r="F27" i="7"/>
  <c r="G28" i="7"/>
  <c r="F28" i="7" s="1"/>
  <c r="AA30" i="7"/>
  <c r="AA32" i="7"/>
  <c r="L30" i="8"/>
  <c r="AA27" i="7" s="1"/>
  <c r="B27" i="7"/>
  <c r="J28" i="7"/>
  <c r="F30" i="7"/>
  <c r="B32" i="7"/>
  <c r="AA28" i="7" l="1"/>
  <c r="B30" i="7"/>
  <c r="M35" i="8"/>
  <c r="AE29" i="7" s="1"/>
  <c r="AE30" i="7" s="1"/>
  <c r="M10" i="8"/>
  <c r="AE23" i="7" s="1"/>
  <c r="AE24" i="7" s="1"/>
  <c r="L10" i="8"/>
  <c r="AA23" i="7" s="1"/>
  <c r="AA24" i="7" s="1"/>
  <c r="W23" i="7"/>
  <c r="W24" i="7" s="1"/>
  <c r="J10" i="8"/>
  <c r="S23" i="7" s="1"/>
  <c r="S24" i="7" s="1"/>
  <c r="M13" i="8" l="1"/>
  <c r="H13" i="8"/>
  <c r="H14" i="8"/>
  <c r="M14" i="8"/>
  <c r="M15" i="8" s="1"/>
  <c r="AE25" i="7"/>
  <c r="AE26" i="7" s="1"/>
  <c r="I20" i="8"/>
  <c r="O25" i="7" s="1"/>
  <c r="O26" i="7" s="1"/>
  <c r="G20" i="8"/>
  <c r="G25" i="7" s="1"/>
  <c r="G26" i="7" s="1"/>
  <c r="J20" i="8"/>
  <c r="S25" i="7" s="1"/>
  <c r="S26" i="7" s="1"/>
  <c r="H20" i="8"/>
  <c r="K25" i="7" s="1"/>
  <c r="K26" i="7" s="1"/>
  <c r="F20" i="8"/>
  <c r="C25" i="7" s="1"/>
  <c r="C26" i="7" s="1"/>
  <c r="K20" i="8"/>
  <c r="W25" i="7" s="1"/>
  <c r="W26" i="7" s="1"/>
  <c r="G25" i="8"/>
  <c r="G31" i="7" s="1"/>
  <c r="G23" i="7"/>
  <c r="G24" i="7" s="1"/>
  <c r="C23" i="7"/>
  <c r="F15" i="8"/>
  <c r="C21" i="7" s="1"/>
  <c r="J24" i="7"/>
  <c r="O23" i="7"/>
  <c r="O24" i="7" s="1"/>
  <c r="O27" i="7"/>
  <c r="O28" i="7" s="1"/>
  <c r="K25" i="8"/>
  <c r="W31" i="7" s="1"/>
  <c r="W32" i="7" s="1"/>
  <c r="K31" i="7"/>
  <c r="K32" i="7" s="1"/>
  <c r="O29" i="7"/>
  <c r="O30" i="7" s="1"/>
  <c r="O31" i="7"/>
  <c r="O32" i="7" s="1"/>
  <c r="H15" i="8" l="1"/>
  <c r="F31" i="7"/>
  <c r="G32" i="7"/>
  <c r="F32" i="7" s="1"/>
  <c r="C22" i="7"/>
  <c r="B22" i="7" s="1"/>
  <c r="B23" i="7"/>
  <c r="C24" i="7"/>
  <c r="B24" i="7" s="1"/>
  <c r="F24" i="7"/>
  <c r="F23" i="7"/>
  <c r="K29" i="7"/>
  <c r="K35" i="8"/>
  <c r="W29" i="7" s="1"/>
  <c r="B21" i="7"/>
  <c r="J23" i="7"/>
  <c r="K15" i="8"/>
  <c r="W21" i="7" s="1"/>
  <c r="W22" i="7" s="1"/>
  <c r="F25" i="7"/>
  <c r="K21" i="7"/>
  <c r="J26" i="7"/>
  <c r="L15" i="8"/>
  <c r="AA21" i="7" s="1"/>
  <c r="AE21" i="7"/>
  <c r="I15" i="8"/>
  <c r="O21" i="7" s="1"/>
  <c r="J15" i="8"/>
  <c r="S21" i="7" s="1"/>
  <c r="G15" i="8"/>
  <c r="G21" i="7" s="1"/>
  <c r="J25" i="7"/>
  <c r="AE22" i="7" l="1"/>
  <c r="W30" i="7"/>
  <c r="G22" i="7"/>
  <c r="F22" i="7" s="1"/>
  <c r="S22" i="7"/>
  <c r="AA22" i="7"/>
  <c r="K22" i="7"/>
  <c r="K30" i="7"/>
  <c r="O22" i="7"/>
  <c r="AI23" i="7"/>
  <c r="AI21" i="7"/>
  <c r="AI29" i="7"/>
  <c r="AI31" i="7"/>
  <c r="AI27" i="7"/>
  <c r="AH32" i="7"/>
  <c r="AH27" i="7"/>
  <c r="H35" i="10" s="1"/>
  <c r="AH24" i="7"/>
  <c r="F21" i="7"/>
  <c r="B25" i="7"/>
  <c r="AI25" i="7"/>
  <c r="F26" i="7"/>
  <c r="B26" i="7"/>
  <c r="AI30" i="7" l="1"/>
  <c r="AH30" i="7"/>
  <c r="J35" i="10"/>
  <c r="L35" i="10" s="1"/>
  <c r="AH23" i="7"/>
  <c r="H31" i="10" s="1"/>
  <c r="J31" i="10" s="1"/>
  <c r="AH28" i="7"/>
  <c r="AI28" i="7"/>
  <c r="AI24" i="7"/>
  <c r="AI32" i="7"/>
  <c r="AI26" i="7"/>
  <c r="AH26" i="7"/>
  <c r="AH25" i="7"/>
  <c r="J149" i="10" l="1"/>
  <c r="L149" i="10" s="1"/>
  <c r="AI22" i="7"/>
  <c r="L31" i="10" l="1"/>
  <c r="AH22" i="7"/>
  <c r="AH31" i="7" l="1"/>
  <c r="H37" i="10" s="1"/>
  <c r="J37" i="10" s="1"/>
  <c r="L37" i="10" s="1"/>
  <c r="F29" i="7"/>
  <c r="F20" i="7" s="1"/>
  <c r="G20" i="7" s="1"/>
  <c r="AH29" i="7" l="1"/>
  <c r="H169" i="10" s="1"/>
  <c r="AD20" i="7"/>
  <c r="Z20" i="7"/>
  <c r="Z44" i="7"/>
  <c r="AA44" i="7" s="1"/>
  <c r="V34" i="7"/>
  <c r="V44" i="7"/>
  <c r="R20" i="7"/>
  <c r="S20" i="7" s="1"/>
  <c r="R34" i="7"/>
  <c r="R44" i="7"/>
  <c r="S44" i="7" s="1"/>
  <c r="N34" i="7"/>
  <c r="O34" i="7" s="1"/>
  <c r="O44" i="7"/>
  <c r="B20" i="7"/>
  <c r="B34" i="7"/>
  <c r="AH19" i="7"/>
  <c r="AH12" i="7"/>
  <c r="AH13" i="7"/>
  <c r="AH15" i="7"/>
  <c r="D9" i="12" s="1"/>
  <c r="E9" i="12" s="1"/>
  <c r="F9" i="12" s="1"/>
  <c r="AH21" i="7"/>
  <c r="H33" i="10" s="1"/>
  <c r="AH33" i="7"/>
  <c r="AH36" i="7"/>
  <c r="AH37" i="7"/>
  <c r="AH38" i="7"/>
  <c r="AH39" i="7"/>
  <c r="AH40" i="7"/>
  <c r="AH41" i="7"/>
  <c r="AH42" i="7"/>
  <c r="AH43" i="7"/>
  <c r="AH45" i="7"/>
  <c r="AH46" i="7"/>
  <c r="D17" i="12" s="1"/>
  <c r="AH47" i="7"/>
  <c r="H53" i="10" s="1"/>
  <c r="AH48" i="7"/>
  <c r="H57" i="10" s="1"/>
  <c r="AH49" i="7"/>
  <c r="AH50" i="7"/>
  <c r="L63" i="10" s="1"/>
  <c r="AH52" i="7"/>
  <c r="C19" i="7"/>
  <c r="G19" i="7"/>
  <c r="K19" i="7"/>
  <c r="O19" i="7"/>
  <c r="S19" i="7"/>
  <c r="W19" i="7"/>
  <c r="AA19" i="7"/>
  <c r="AE19" i="7"/>
  <c r="C12" i="7"/>
  <c r="C13" i="7"/>
  <c r="G13" i="7"/>
  <c r="K13" i="7"/>
  <c r="O13" i="7"/>
  <c r="S13" i="7"/>
  <c r="W13" i="7"/>
  <c r="AA13" i="7"/>
  <c r="AE13" i="7"/>
  <c r="C15" i="7"/>
  <c r="G15" i="7"/>
  <c r="K15" i="7"/>
  <c r="O15" i="7"/>
  <c r="S15" i="7"/>
  <c r="W15" i="7"/>
  <c r="AA15" i="7"/>
  <c r="AE15" i="7"/>
  <c r="G12" i="7"/>
  <c r="K12" i="7"/>
  <c r="O12" i="7"/>
  <c r="S12" i="7"/>
  <c r="W12" i="7"/>
  <c r="AA12" i="7"/>
  <c r="AE12"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L65" i="10" l="1"/>
  <c r="H55" i="10"/>
  <c r="H51" i="10"/>
  <c r="E17" i="12"/>
  <c r="F17" i="12" s="1"/>
  <c r="AJ33" i="7"/>
  <c r="L43" i="10"/>
  <c r="H49" i="10"/>
  <c r="J33" i="10"/>
  <c r="J169" i="10"/>
  <c r="H170" i="10"/>
  <c r="H39" i="10" s="1"/>
  <c r="H41" i="10" s="1"/>
  <c r="AI19" i="7"/>
  <c r="AI15" i="7"/>
  <c r="AI13" i="7"/>
  <c r="AI48" i="7"/>
  <c r="AI41" i="7"/>
  <c r="AI33" i="7"/>
  <c r="AI12" i="7"/>
  <c r="AI52" i="7"/>
  <c r="AI47" i="7"/>
  <c r="AI40" i="7"/>
  <c r="AI50" i="7"/>
  <c r="AI46" i="7"/>
  <c r="AI43" i="7"/>
  <c r="AI39" i="7"/>
  <c r="AI36" i="7"/>
  <c r="AI49" i="7"/>
  <c r="AI45" i="7"/>
  <c r="AI42" i="7"/>
  <c r="AI38" i="7"/>
  <c r="AI37" i="7"/>
  <c r="AH44" i="7"/>
  <c r="D16" i="12" s="1"/>
  <c r="B15" i="6"/>
  <c r="D15" i="6" s="1"/>
  <c r="F15" i="6" s="1"/>
  <c r="B11" i="6"/>
  <c r="D11" i="6" s="1"/>
  <c r="F11" i="6" s="1"/>
  <c r="L188" i="4"/>
  <c r="B27" i="5"/>
  <c r="C30" i="5"/>
  <c r="B30" i="5" s="1"/>
  <c r="L31" i="4"/>
  <c r="B31" i="5"/>
  <c r="H37" i="4" s="1"/>
  <c r="L37" i="4" s="1"/>
  <c r="B28" i="5"/>
  <c r="J33" i="4" s="1"/>
  <c r="J41" i="4" s="1"/>
  <c r="Z53" i="7"/>
  <c r="AA53" i="7" s="1"/>
  <c r="Z60" i="7" s="1"/>
  <c r="N20" i="7"/>
  <c r="N53" i="7" s="1"/>
  <c r="O53" i="7" s="1"/>
  <c r="N60" i="7" s="1"/>
  <c r="N14" i="7" s="1"/>
  <c r="B13" i="6"/>
  <c r="D13" i="6" s="1"/>
  <c r="F13" i="6" s="1"/>
  <c r="R53" i="7"/>
  <c r="S53" i="7" s="1"/>
  <c r="R60" i="7" s="1"/>
  <c r="R14" i="7" s="1"/>
  <c r="F53" i="7"/>
  <c r="G53" i="7" s="1"/>
  <c r="AE20" i="7"/>
  <c r="AA20" i="7"/>
  <c r="C20" i="7"/>
  <c r="B53" i="7"/>
  <c r="C53" i="7" s="1"/>
  <c r="B60" i="7" s="1"/>
  <c r="L61" i="10" l="1"/>
  <c r="B18" i="6"/>
  <c r="D18" i="6" s="1"/>
  <c r="F18" i="6" s="1"/>
  <c r="E16" i="12"/>
  <c r="F16" i="12" s="1"/>
  <c r="L169" i="10"/>
  <c r="L170" i="10" s="1"/>
  <c r="J170" i="10"/>
  <c r="J39" i="10" s="1"/>
  <c r="J41" i="10" s="1"/>
  <c r="L41" i="10" s="1"/>
  <c r="L33" i="10"/>
  <c r="F60" i="7"/>
  <c r="F14" i="7" s="1"/>
  <c r="B14" i="7"/>
  <c r="C14" i="7" s="1"/>
  <c r="AI44" i="7"/>
  <c r="L33" i="4"/>
  <c r="H41" i="4"/>
  <c r="L41" i="4"/>
  <c r="L67" i="4" s="1"/>
  <c r="C26" i="5"/>
  <c r="Z14" i="7"/>
  <c r="AA14" i="7" s="1"/>
  <c r="O14" i="7"/>
  <c r="O20" i="7"/>
  <c r="S14" i="7"/>
  <c r="R16" i="7"/>
  <c r="L39" i="10" l="1"/>
  <c r="S16" i="7"/>
  <c r="S54" i="7" s="1"/>
  <c r="S55" i="7" s="1"/>
  <c r="R54" i="7"/>
  <c r="R55" i="7" s="1"/>
  <c r="F16" i="7"/>
  <c r="G14" i="7"/>
  <c r="C49" i="5"/>
  <c r="B26" i="5"/>
  <c r="L77" i="4"/>
  <c r="L91" i="4"/>
  <c r="Z16" i="7"/>
  <c r="N16" i="7"/>
  <c r="B16" i="7"/>
  <c r="AA16" i="7" l="1"/>
  <c r="AA54" i="7" s="1"/>
  <c r="AA55" i="7" s="1"/>
  <c r="Z54" i="7"/>
  <c r="Z55" i="7" s="1"/>
  <c r="O16" i="7"/>
  <c r="O54" i="7" s="1"/>
  <c r="O55" i="7" s="1"/>
  <c r="N54" i="7"/>
  <c r="N55" i="7" s="1"/>
  <c r="G16" i="7"/>
  <c r="G54" i="7" s="1"/>
  <c r="G55" i="7" s="1"/>
  <c r="F54" i="7"/>
  <c r="F55" i="7" s="1"/>
  <c r="C16" i="7"/>
  <c r="C54" i="7" s="1"/>
  <c r="C55" i="7" s="1"/>
  <c r="B54" i="7"/>
  <c r="B55" i="7" s="1"/>
  <c r="B49" i="5"/>
  <c r="B54" i="5"/>
  <c r="B56" i="5" s="1"/>
  <c r="D68" i="5" l="1"/>
  <c r="C15" i="5" s="1"/>
  <c r="B15" i="5" s="1"/>
  <c r="D67" i="5"/>
  <c r="C14" i="5" s="1"/>
  <c r="B14" i="5" s="1"/>
  <c r="D63" i="5"/>
  <c r="C10" i="5" s="1"/>
  <c r="B10" i="5" s="1"/>
  <c r="D62" i="5"/>
  <c r="C9" i="5" s="1"/>
  <c r="D64" i="5"/>
  <c r="C11" i="5" s="1"/>
  <c r="B11" i="5" s="1"/>
  <c r="D66" i="5"/>
  <c r="C13" i="5" s="1"/>
  <c r="B13" i="5" s="1"/>
  <c r="D65" i="5"/>
  <c r="C12" i="5" s="1"/>
  <c r="B12" i="5" s="1"/>
  <c r="C8" i="5" l="1"/>
  <c r="B9" i="5"/>
  <c r="B8" i="5" l="1"/>
  <c r="C17" i="5"/>
  <c r="L19" i="4" l="1"/>
  <c r="L23" i="4" s="1"/>
  <c r="B17" i="5"/>
  <c r="L85" i="4" l="1"/>
  <c r="L89" i="4" s="1"/>
  <c r="L95" i="4" s="1"/>
  <c r="L73" i="4"/>
  <c r="L79" i="4" s="1"/>
  <c r="J20" i="7"/>
  <c r="K20" i="7" l="1"/>
  <c r="B14" i="6" l="1"/>
  <c r="D14" i="6" l="1"/>
  <c r="B12" i="6"/>
  <c r="V20" i="7"/>
  <c r="AH20" i="7" s="1"/>
  <c r="D13" i="12" s="1"/>
  <c r="E13" i="12" l="1"/>
  <c r="V53" i="7"/>
  <c r="W53" i="7" s="1"/>
  <c r="V60" i="7" s="1"/>
  <c r="W20" i="7"/>
  <c r="AI20" i="7" s="1"/>
  <c r="D12" i="6"/>
  <c r="F14" i="6"/>
  <c r="F12" i="6" s="1"/>
  <c r="F13" i="12" l="1"/>
  <c r="V14" i="7"/>
  <c r="W14" i="7" l="1"/>
  <c r="V16" i="7"/>
  <c r="W16" i="7" l="1"/>
  <c r="W54" i="7" s="1"/>
  <c r="W55" i="7" s="1"/>
  <c r="V54" i="7"/>
  <c r="V55" i="7" s="1"/>
  <c r="J53" i="7"/>
  <c r="K53" i="7" s="1"/>
  <c r="J60" i="7" s="1"/>
  <c r="J14" i="7" l="1"/>
  <c r="J62" i="7"/>
  <c r="J16" i="7" l="1"/>
  <c r="K14" i="7"/>
  <c r="K16" i="7" l="1"/>
  <c r="K54" i="7" s="1"/>
  <c r="K55" i="7" s="1"/>
  <c r="J54" i="7"/>
  <c r="J55" i="7" s="1"/>
  <c r="AD34" i="7"/>
  <c r="AH34" i="7" s="1"/>
  <c r="AE34" i="7"/>
  <c r="AI34" i="7" s="1"/>
  <c r="AE35" i="7"/>
  <c r="AI35" i="7" s="1"/>
  <c r="AH35" i="7"/>
  <c r="AD53" i="7" l="1"/>
  <c r="AE53" i="7" s="1"/>
  <c r="AD60" i="7" s="1"/>
  <c r="AD14" i="7" s="1"/>
  <c r="L45" i="10"/>
  <c r="L67" i="10" s="1"/>
  <c r="D15" i="12"/>
  <c r="AH53" i="7"/>
  <c r="AI53" i="7" s="1"/>
  <c r="B17" i="6"/>
  <c r="AE14" i="7"/>
  <c r="AI14" i="7" s="1"/>
  <c r="AH14" i="7"/>
  <c r="AD16" i="7"/>
  <c r="L19" i="10" l="1"/>
  <c r="L23" i="10" s="1"/>
  <c r="D8" i="12"/>
  <c r="AH16" i="7"/>
  <c r="B19" i="6"/>
  <c r="D17" i="6"/>
  <c r="D18" i="12"/>
  <c r="E15" i="12"/>
  <c r="AD54" i="7"/>
  <c r="AD55" i="7" s="1"/>
  <c r="AE16" i="7"/>
  <c r="AE54" i="7" s="1"/>
  <c r="AE55" i="7" s="1"/>
  <c r="L91" i="10"/>
  <c r="L77" i="10"/>
  <c r="F15" i="12" l="1"/>
  <c r="F18" i="12" s="1"/>
  <c r="E18" i="12"/>
  <c r="E8" i="12"/>
  <c r="D10" i="12"/>
  <c r="D19" i="12" s="1"/>
  <c r="E6" i="12" s="1"/>
  <c r="F17" i="6"/>
  <c r="F19" i="6" s="1"/>
  <c r="D19" i="6"/>
  <c r="AI16" i="7"/>
  <c r="AI54" i="7" s="1"/>
  <c r="AI55" i="7" s="1"/>
  <c r="AH54" i="7"/>
  <c r="AH55" i="7" s="1"/>
  <c r="B8" i="6"/>
  <c r="L85" i="10"/>
  <c r="L89" i="10" s="1"/>
  <c r="L95" i="10" s="1"/>
  <c r="L73" i="10"/>
  <c r="L79" i="10" s="1"/>
  <c r="B21" i="6" l="1"/>
  <c r="D6" i="6" s="1"/>
  <c r="D8" i="6"/>
  <c r="F8" i="6" s="1"/>
  <c r="E10" i="12"/>
  <c r="E19" i="12" s="1"/>
  <c r="F6" i="12" s="1"/>
  <c r="F8" i="12"/>
  <c r="F10" i="12" s="1"/>
  <c r="F19" i="12" l="1"/>
  <c r="D21" i="6"/>
  <c r="F6" i="6" s="1"/>
  <c r="F21" i="6" s="1"/>
</calcChain>
</file>

<file path=xl/sharedStrings.xml><?xml version="1.0" encoding="utf-8"?>
<sst xmlns="http://schemas.openxmlformats.org/spreadsheetml/2006/main" count="716" uniqueCount="374">
  <si>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</si>
  <si>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</si>
  <si>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</si>
  <si>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</si>
  <si>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</si>
  <si>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</si>
  <si>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</si>
  <si>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</si>
  <si>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</si>
  <si>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</si>
  <si>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</si>
  <si>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</si>
  <si>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</si>
  <si>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</si>
  <si>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</si>
  <si>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</si>
  <si>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</si>
  <si>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</si>
  <si>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</si>
  <si>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</si>
  <si>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</si>
  <si>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</si>
  <si>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</si>
  <si>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</si>
  <si>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</si>
  <si>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</si>
  <si>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</si>
  <si>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</si>
  <si>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</si>
  <si>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</si>
  <si>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</si>
  <si>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</si>
  <si>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</si>
  <si>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</si>
  <si>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</si>
  <si>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</si>
  <si>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</si>
  <si>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</si>
  <si>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</si>
  <si>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</si>
  <si>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</si>
  <si>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</si>
  <si>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</si>
  <si>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</si>
  <si>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</si>
  <si>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</si>
  <si>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</si>
  <si>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</si>
  <si>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</si>
  <si>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</si>
  <si>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</si>
  <si>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</si>
  <si>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</si>
  <si>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</si>
  <si>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</si>
  <si>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</si>
  <si>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</si>
  <si>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</si>
  <si>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</si>
  <si>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</si>
  <si>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</si>
  <si>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</si>
  <si>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</si>
  <si>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</si>
  <si>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</si>
  <si>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</si>
  <si>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</si>
  <si>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</si>
  <si>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</si>
  <si>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</si>
  <si>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</si>
  <si>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</si>
  <si>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</si>
  <si>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</si>
  <si>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</si>
  <si>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</si>
  <si>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</si>
  <si>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</si>
  <si>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</si>
  <si>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</si>
  <si>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</si>
  <si>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</si>
  <si>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</si>
  <si>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</si>
  <si>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</si>
  <si>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</si>
  <si>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</si>
  <si>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</si>
  <si>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</si>
  <si>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</si>
  <si>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</si>
  <si>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</si>
  <si>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</si>
  <si>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</si>
  <si>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</si>
  <si>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</si>
  <si>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</si>
  <si>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</si>
  <si>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</si>
  <si>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</si>
  <si>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</si>
  <si>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</si>
  <si>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</si>
  <si>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</si>
  <si>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</si>
  <si>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</si>
  <si>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</si>
  <si>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</si>
  <si>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</si>
  <si>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</si>
  <si>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</si>
  <si>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</si>
  <si>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</si>
  <si>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</si>
  <si>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</si>
  <si>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</si>
  <si>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</si>
  <si>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</si>
  <si>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</si>
  <si>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</si>
  <si>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</si>
  <si>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</si>
  <si>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</si>
  <si>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</si>
  <si>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</si>
  <si>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</si>
  <si>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</si>
  <si>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</si>
  <si>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</si>
  <si>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</si>
  <si>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</si>
  <si>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</si>
  <si>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</si>
  <si>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</si>
  <si>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</si>
  <si>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</si>
  <si>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</si>
  <si>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</si>
  <si>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</si>
  <si>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</si>
  <si>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</si>
  <si>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</si>
  <si>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</si>
  <si>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</si>
  <si>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</si>
  <si>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</si>
  <si>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</si>
  <si>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</si>
  <si>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</si>
  <si>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</si>
  <si>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</si>
  <si>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</si>
  <si>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</si>
  <si>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</si>
  <si>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</si>
  <si>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</si>
  <si>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</si>
  <si>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</si>
  <si>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</si>
  <si>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</si>
  <si>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</si>
  <si>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</si>
  <si>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</si>
  <si>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</si>
  <si>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</si>
  <si>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</si>
  <si>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</si>
  <si>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</si>
  <si>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</si>
  <si>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</si>
  <si>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</si>
  <si>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</si>
  <si>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</si>
  <si>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</si>
  <si>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</si>
  <si>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</si>
  <si>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</si>
  <si>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</si>
  <si>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</si>
  <si>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</si>
  <si>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</si>
  <si>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</si>
  <si>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</si>
  <si>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</si>
  <si>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</si>
  <si>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</si>
  <si>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</si>
  <si>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</si>
  <si>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</si>
  <si>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</si>
  <si>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Admin Pro</t>
  </si>
  <si>
    <t>Student Hourly</t>
  </si>
  <si>
    <t>Service Contract</t>
  </si>
  <si>
    <t>Utilities</t>
  </si>
  <si>
    <t>Leased Equipment</t>
  </si>
  <si>
    <t>Total Expenses</t>
  </si>
  <si>
    <t>Billing Periods (Months)</t>
  </si>
  <si>
    <t>Instrument Lubricant</t>
  </si>
  <si>
    <t>Disinfectant</t>
  </si>
  <si>
    <t>Paper Towels</t>
  </si>
  <si>
    <t>Overall Summary</t>
  </si>
  <si>
    <t>Non-Student Hourly</t>
  </si>
  <si>
    <t>Lab Supplies</t>
  </si>
  <si>
    <t>Notes:</t>
  </si>
  <si>
    <t>Hourly Rate</t>
  </si>
  <si>
    <t>Admin Pro Employees</t>
  </si>
  <si>
    <t>Annual Salary</t>
  </si>
  <si>
    <t>Student Hourly Employees</t>
  </si>
  <si>
    <t>Non-Student Hourly Employees</t>
  </si>
  <si>
    <t>Acct #xxxxxxx Account Name Labor Calculations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</si>
  <si>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</si>
  <si>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</si>
  <si>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</si>
  <si>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</si>
  <si>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</si>
  <si>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Billing Rate per Sample</t>
  </si>
  <si>
    <t>Billing Rate per Test</t>
  </si>
  <si>
    <t>Billing Rate per Horse</t>
  </si>
  <si>
    <t>Billing Rate per Widget</t>
  </si>
  <si>
    <t>Billing Rate per User</t>
  </si>
  <si>
    <t>Fringe Rate 
% for Specific FY</t>
  </si>
  <si>
    <t>Need to updated annually</t>
  </si>
  <si>
    <t>Grad Asst &amp; Pre-Doc Fellows</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</si>
  <si>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</si>
  <si>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</si>
  <si>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</si>
  <si>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</si>
  <si>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</si>
  <si>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</si>
  <si>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</si>
  <si>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</si>
  <si>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</si>
  <si>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Billing Rate per Horse per Day</t>
  </si>
  <si>
    <t>Billing Rate per Hr</t>
  </si>
  <si>
    <t>formula in the cells when you have an employee that works on a particular Billing Rate.</t>
  </si>
  <si>
    <t>Need to specify what activity the BR is based on</t>
  </si>
  <si>
    <t>Faculty (5000)</t>
  </si>
  <si>
    <t>Admin Prof (5100)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</si>
  <si>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</si>
  <si>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</si>
  <si>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</si>
  <si>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</si>
  <si>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</si>
  <si>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</si>
  <si>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</si>
  <si>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</si>
  <si>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</si>
  <si>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</si>
  <si>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</si>
  <si>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</si>
  <si>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</si>
  <si>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</si>
  <si>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 xml:space="preserve">Admin Pro Fringe </t>
  </si>
  <si>
    <t>Academic Faculty Fringe</t>
  </si>
  <si>
    <t>GA &amp; PDF Fringe</t>
  </si>
  <si>
    <t>State Classified Fringe</t>
  </si>
  <si>
    <t>Non-Student Hourly Fringe</t>
  </si>
  <si>
    <t>Student Hourly Fringe</t>
  </si>
  <si>
    <r>
      <t xml:space="preserve">Net Profit </t>
    </r>
    <r>
      <rPr>
        <b/>
        <sz val="11"/>
        <color rgb="FFFF0000"/>
        <rFont val="Calibri"/>
        <family val="2"/>
        <scheme val="minor"/>
      </rPr>
      <t>(Loss)</t>
    </r>
  </si>
  <si>
    <t>Be sure you update the Fringe rates on the FYxx Fringe Rate tab for the appropriate Fiscal Year</t>
  </si>
  <si>
    <t>Revenue from Row 13</t>
  </si>
  <si>
    <t>FYxxxx - Acct #21xxxxx - Account Title
(Updated Date - MM/DD/YY)</t>
  </si>
  <si>
    <t xml:space="preserve">Billing Rate #1- </t>
  </si>
  <si>
    <t>Billing Rate #2 -</t>
  </si>
  <si>
    <t>Billing Rate #3 -</t>
  </si>
  <si>
    <t xml:space="preserve">Billing Rate #4 - </t>
  </si>
  <si>
    <t xml:space="preserve">Billing Rate #5 - </t>
  </si>
  <si>
    <t xml:space="preserve">Billing Rate #6 - </t>
  </si>
  <si>
    <t xml:space="preserve">Billing Rate #7 - </t>
  </si>
  <si>
    <t xml:space="preserve">Billing Rate #8 - </t>
  </si>
  <si>
    <t>Faculty &amp; A/P Leave:</t>
  </si>
  <si>
    <t>Hrs</t>
  </si>
  <si>
    <t>11 pd Holidays</t>
  </si>
  <si>
    <t>24 AL days</t>
  </si>
  <si>
    <t>15 SL days</t>
  </si>
  <si>
    <t>Normal ann'l hrs</t>
  </si>
  <si>
    <t>Max hrs available</t>
  </si>
  <si>
    <t>Grad Asst &amp; Predoc Fellows &amp; St Hourly:</t>
  </si>
  <si>
    <t xml:space="preserve">HFWPA </t>
  </si>
  <si>
    <t>State Classified:</t>
  </si>
  <si>
    <t>11 Holidays</t>
  </si>
  <si>
    <t>11 AL hr/mo</t>
  </si>
  <si>
    <t>6.66 SL hr/mo</t>
  </si>
  <si>
    <t>Hrs Available</t>
  </si>
  <si>
    <t># of ?</t>
  </si>
  <si>
    <t>BR #1 -</t>
  </si>
  <si>
    <t xml:space="preserve">BR #2 - </t>
  </si>
  <si>
    <t>BR #3 -</t>
  </si>
  <si>
    <t>BR #4 -</t>
  </si>
  <si>
    <t>BR #5 -</t>
  </si>
  <si>
    <t>BR #6 -</t>
  </si>
  <si>
    <t>BR #7 -</t>
  </si>
  <si>
    <t>BR #8 -</t>
  </si>
  <si>
    <t>Average # of Units per Month:</t>
  </si>
  <si>
    <t>21 ACCOUNT 3-YEAR PROJECTION</t>
  </si>
  <si>
    <t>Yrs 2 and 3 for certain rows are calculated based on the % increase entered in Column C. If you don't want to use a % increase, you can put in your own numbers.</t>
  </si>
  <si>
    <t>% Increase</t>
  </si>
  <si>
    <t>Year 1</t>
  </si>
  <si>
    <t>Year 2</t>
  </si>
  <si>
    <t>Year 3</t>
  </si>
  <si>
    <t>Revenues:</t>
  </si>
  <si>
    <t>Other (define)</t>
  </si>
  <si>
    <t>Expenses:</t>
  </si>
  <si>
    <t>Salary and Fringe</t>
  </si>
  <si>
    <t>Ending Fund Balance</t>
  </si>
  <si>
    <t>Other Operating</t>
  </si>
  <si>
    <t>All cells highlighted yellow must be filled in by the user. The Yr 1 amounts should tie to the Totals on the Billing Rate Calc sheet and the FBR.  Add other Expense lines if needed.</t>
  </si>
  <si>
    <t xml:space="preserve">       Beginning Fund Balance (as of July 1, 2025) - OC3000</t>
  </si>
  <si>
    <t xml:space="preserve">       Beginning Cash Balance OC1100 (as of July 1, 2025) - Drill in to get to the Beginning Balance</t>
  </si>
  <si>
    <t xml:space="preserve">       Ending Fund Balance (as of June 30, 2026)**</t>
  </si>
  <si>
    <t xml:space="preserve">       Ending Cash Balance (as of June 30, 2026) </t>
  </si>
  <si>
    <t xml:space="preserve">       f.  Other (Please explain on Row 186)</t>
  </si>
  <si>
    <t>Briefly explain Other Revenues (From line 4, Row 17):</t>
  </si>
  <si>
    <t>2.  Fill in the information requested and check your figures for accuracy.</t>
  </si>
  <si>
    <t>Fiscal Year:   FY26</t>
  </si>
  <si>
    <t>Fund Budget Request</t>
  </si>
  <si>
    <t>Total Other Direct Costs (OC6600)</t>
  </si>
  <si>
    <t>11.  Utilities (OC7800)</t>
  </si>
  <si>
    <t>12.  Leased Equipment (OC8100)</t>
  </si>
  <si>
    <t>9.  Other Operating Expenses (OC6200)</t>
  </si>
  <si>
    <t xml:space="preserve">       a.  Faculty (OC50xx)</t>
  </si>
  <si>
    <t xml:space="preserve">       b.  Admin Prof (OC51xx)</t>
  </si>
  <si>
    <t xml:space="preserve">       h.  State Classified (OC54xx)</t>
  </si>
  <si>
    <t xml:space="preserve">       n.  Student Hourly (OC56xx)</t>
  </si>
  <si>
    <t>6.   Cost of Goods Sold (OC7000-7007)</t>
  </si>
  <si>
    <t xml:space="preserve">3.  Sales to Internal Customers (OC4800) </t>
  </si>
  <si>
    <t>2.  Sales to Related 22 Accounts (OC47xx)</t>
  </si>
  <si>
    <t>1.  Sales to External Customers (OC4380)</t>
  </si>
  <si>
    <t>Revenues (from Line 5 Row 23)</t>
  </si>
  <si>
    <t>Expenditures (from Line 13 Row 67)</t>
  </si>
  <si>
    <t>Expenditures (Line 13 Row 67. Total Expenditures less Depreciation line 10d.)</t>
  </si>
  <si>
    <t>Beginning Fund Balance</t>
  </si>
  <si>
    <t>PPE</t>
  </si>
  <si>
    <t>Chemicals</t>
  </si>
  <si>
    <t>Slides, Pipettes, etc.</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</si>
  <si>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t>
    </r>
  </si>
  <si>
    <t>Each Billing Rate should stand on its own and be at a break-even rate as RECHAR accounts cannot earn a profit.</t>
  </si>
  <si>
    <t>(Please sign and print name for new 21 Acct requests.  Updates for existing 21 Accts don't need to be signed.)</t>
  </si>
  <si>
    <t>(Provide explanation on Row 126)</t>
  </si>
  <si>
    <t>(Provide explanation on Row 129)</t>
  </si>
  <si>
    <t xml:space="preserve">       d.  Other (See Multiple Salary Table at Row 134)</t>
  </si>
  <si>
    <t>8.   Travel (OC60xx)  (Provide explanation on Row 132)</t>
  </si>
  <si>
    <t xml:space="preserve">      a.  Faculty (OC50xx)</t>
  </si>
  <si>
    <t xml:space="preserve">      b.  Admin Prof (OC51xxx)</t>
  </si>
  <si>
    <t xml:space="preserve">      c.  Federal Faculty (OC52xx)</t>
  </si>
  <si>
    <t xml:space="preserve">      d.  Federal Admin Prof (OC5250)</t>
  </si>
  <si>
    <t xml:space="preserve">      e.  Grad Res Asst (OC5300)</t>
  </si>
  <si>
    <t xml:space="preserve">      f.  Grad Supp Asst (OC5320)</t>
  </si>
  <si>
    <t xml:space="preserve">      g.  Grad Teach Asst (OC5340)</t>
  </si>
  <si>
    <t xml:space="preserve">      j.  1st Yr Temp Admin Pro (OC5540) </t>
  </si>
  <si>
    <t xml:space="preserve">      l.  Temp Support (OC5560) </t>
  </si>
  <si>
    <t xml:space="preserve">     n.  Workstudy Hourly (OC5650)</t>
  </si>
  <si>
    <t xml:space="preserve">     o.  Misc Exp/Allow (OC5700)</t>
  </si>
  <si>
    <t xml:space="preserve">     p.  Non-Student Hourly (OC5580)</t>
  </si>
  <si>
    <t xml:space="preserve">      h.  State Classified (OC54xx)</t>
  </si>
  <si>
    <t xml:space="preserve">      i.  1st Yr Temp Faculty (OC55xx)</t>
  </si>
  <si>
    <t xml:space="preserve">      k. 1st Yr Temp Support (OC55xx)</t>
  </si>
  <si>
    <t xml:space="preserve">     m.  Student Hourly (OC56xx)</t>
  </si>
  <si>
    <t>paper if necessary.  Be sure to include a copy of your projected billing rate calculation with your budget request.</t>
  </si>
  <si>
    <t>Briefly explain how travel relates to the account activity. Is the traveler's salary charged to this account?  (From line 8, Row 43)</t>
  </si>
  <si>
    <t>Briefly explain Sales to External Customers (OC4380) (From line 1, Row 15):</t>
  </si>
  <si>
    <t>3.  Since this FBR is integrated into the BR Workbook, it obtains totals from the BR Calc sheet Summary section.</t>
  </si>
  <si>
    <t>4. Obtain signatures if this is for a new 21 acct (updates for existing 21s don't need to be signed).</t>
  </si>
  <si>
    <t>5.  Send completed BR Workbook to BFS Campus Services.</t>
  </si>
  <si>
    <t xml:space="preserve">You can change remove or add expense categories as needed for your specific account. If you change any labels for expenses, please keep the type of expense consistent all the way across the row.   </t>
  </si>
  <si>
    <t>You can change the frequency of the activity in the Frequency of Activity and Billing Rate Calculation Section that is below Total Expenses.</t>
  </si>
  <si>
    <r>
      <t xml:space="preserve">Net Profit </t>
    </r>
    <r>
      <rPr>
        <b/>
        <sz val="11"/>
        <color rgb="FFFF0000"/>
        <rFont val="Calibri"/>
        <family val="2"/>
        <scheme val="minor"/>
      </rPr>
      <t>(Loss)</t>
    </r>
    <r>
      <rPr>
        <b/>
        <sz val="11"/>
        <rFont val="Calibri"/>
        <family val="2"/>
        <scheme val="minor"/>
      </rPr>
      <t>*</t>
    </r>
  </si>
  <si>
    <t>Frequency of Activity and Billing Rate Calculation Section</t>
  </si>
  <si>
    <r>
      <t xml:space="preserve">* Each Billing Rate must stand on its own and should be set to be near break-even. If there is a Profit or </t>
    </r>
    <r>
      <rPr>
        <b/>
        <sz val="11"/>
        <color rgb="FFFF0000"/>
        <rFont val="Calibri"/>
        <family val="2"/>
        <scheme val="minor"/>
      </rPr>
      <t>(Loss)</t>
    </r>
    <r>
      <rPr>
        <b/>
        <sz val="11"/>
        <rFont val="Calibri"/>
        <family val="2"/>
        <scheme val="minor"/>
      </rPr>
      <t xml:space="preserve"> please explain.</t>
    </r>
  </si>
  <si>
    <t>Depreciation Recovery</t>
  </si>
  <si>
    <t>10.  Other Direct Costs (OC66xx-67xx)</t>
  </si>
  <si>
    <t>FY26 Fringe Rates</t>
  </si>
  <si>
    <t>Cell D16 is Total Other Direct Costs from the 21 Billing Rate Calc tab less Equipment Rental and Leased Equipment.</t>
  </si>
  <si>
    <t>Cell D17 is Equipment Rental and Leased Equipment from the 21 Billing Rate Calc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</si>
</sst>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b/>
      <sz val="10"/>
      <name val="Arial"/>
      <family val="2"/>
    </font>
    <font>
      <sz val="10"/>
      <name val="Arial"/>
      <family val="2"/>
    </font>
    <font>
      <sz val="10"/>
      <color rgb="FFFF0000"/>
      <name val="Arial"/>
      <family val="2"/>
    </font>
    <font>
      <b/>
      <sz val="10"/>
      <color rgb="FFFF0000"/>
      <name val="Arial"/>
      <family val="2"/>
    </font>
    <font>
      <b/>
      <sz val="12"/>
      <color rgb="FFFF0000"/>
      <name val="Arial"/>
      <family val="2"/>
    </font>
    <font>
      <b/>
      <sz val="11"/>
      <color rgb="FFFF0000"/>
      <name val="Arial"/>
      <family val="2"/>
    </font>
    <font>
      <b/>
      <u/>
      <sz val="14"/>
      <color rgb="FFFF0000"/>
      <name val="Cambria"/>
      <family val="1"/>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9" fontId="30" fillId="0" borderId="0" applyFont="0" applyFill="0" applyBorder="0" applyAlignment="0" applyProtection="0"/>
    <xf numFmtId="0" fontId="1" fillId="0" borderId="0"/>
  </cellStyleXfs>
  <cellXfs count="381">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lef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43" fontId="15" fillId="0" borderId="0" xfId="5" applyFont="1" applyBorder="1" applyAlignment="1">
      <alignment horizontal="left" vertical="center"/>
    </xf>
    <xf numFmtId="44" fontId="15" fillId="0" borderId="0" xfId="6" applyFont="1"/>
    <xf numFmtId="43" fontId="18" fillId="0" borderId="0" xfId="5" applyFont="1" applyFill="1" applyBorder="1" applyAlignment="1">
      <alignment horizontal="left" vertical="center"/>
    </xf>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0" fontId="5" fillId="0" borderId="0" xfId="0" applyFont="1"/>
    <xf numFmtId="0" fontId="6" fillId="0" borderId="0" xfId="0" applyFont="1"/>
    <xf numFmtId="0" fontId="24" fillId="0" borderId="0" xfId="0" applyFont="1"/>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0" fontId="14" fillId="3" borderId="0" xfId="0" applyFont="1" applyFill="1" applyAlignment="1">
      <alignment horizontal="left" vertical="center"/>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0" fontId="9" fillId="0" borderId="0" xfId="0" applyFont="1"/>
    <xf numFmtId="0" fontId="10" fillId="0" borderId="0" xfId="0" applyFont="1"/>
    <xf numFmtId="7" fontId="0" fillId="0" borderId="0" xfId="0" applyNumberFormat="1"/>
    <xf numFmtId="0" fontId="7" fillId="0" borderId="0" xfId="0" applyFont="1" applyAlignment="1">
      <alignment horizontal="left"/>
    </xf>
    <xf numFmtId="7" fontId="5" fillId="0" borderId="0" xfId="0" applyNumberFormat="1" applyFont="1"/>
    <xf numFmtId="0" fontId="7" fillId="0" borderId="0" xfId="0" applyFont="1"/>
    <xf numFmtId="0" fontId="0" fillId="0" borderId="6" xfId="0" applyBorder="1"/>
    <xf numFmtId="7" fontId="0" fillId="0" borderId="6" xfId="0" applyNumberFormat="1" applyBorder="1"/>
    <xf numFmtId="0" fontId="7" fillId="0" borderId="6" xfId="0" applyFont="1" applyBorder="1"/>
    <xf numFmtId="164" fontId="0" fillId="0" borderId="6" xfId="0" applyNumberFormat="1" applyBorder="1"/>
    <xf numFmtId="0" fontId="0" fillId="0" borderId="0" xfId="0" quotePrefix="1"/>
    <xf numFmtId="7" fontId="0" fillId="0" borderId="7" xfId="0" applyNumberFormat="1" applyBorder="1"/>
    <xf numFmtId="0" fontId="13" fillId="0" borderId="0" xfId="0" applyFont="1"/>
    <xf numFmtId="0" fontId="0" fillId="0" borderId="0" xfId="0" applyAlignment="1">
      <alignment horizontal="center"/>
    </xf>
    <xf numFmtId="0" fontId="0" fillId="0" borderId="6" xfId="0" applyBorder="1" applyAlignment="1">
      <alignment horizontal="center"/>
    </xf>
    <xf numFmtId="7" fontId="0" fillId="0" borderId="6" xfId="0" applyNumberFormat="1" applyBorder="1" applyAlignment="1">
      <alignment horizontal="center"/>
    </xf>
    <xf numFmtId="165" fontId="0" fillId="0" borderId="0" xfId="0" quotePrefix="1" applyNumberFormat="1"/>
    <xf numFmtId="0" fontId="0" fillId="0" borderId="2" xfId="0" applyBorder="1"/>
    <xf numFmtId="7" fontId="0" fillId="0" borderId="2" xfId="0" applyNumberFormat="1" applyBorder="1"/>
    <xf numFmtId="7" fontId="0" fillId="0" borderId="8" xfId="0" applyNumberFormat="1" applyBorder="1"/>
    <xf numFmtId="0" fontId="0" fillId="0" borderId="9" xfId="0" applyBorder="1"/>
    <xf numFmtId="7" fontId="0" fillId="0" borderId="10" xfId="0" applyNumberFormat="1" applyBorder="1"/>
    <xf numFmtId="0" fontId="0" fillId="0" borderId="11" xfId="0" applyBorder="1"/>
    <xf numFmtId="7" fontId="0" fillId="0" borderId="12" xfId="0" applyNumberFormat="1" applyBorder="1"/>
    <xf numFmtId="0" fontId="5" fillId="0" borderId="9" xfId="0" applyFont="1" applyBorder="1"/>
    <xf numFmtId="0" fontId="5" fillId="0" borderId="3" xfId="0" applyFont="1" applyBorder="1"/>
    <xf numFmtId="0" fontId="0" fillId="0" borderId="4" xfId="0" applyBorder="1"/>
    <xf numFmtId="7" fontId="0" fillId="0" borderId="14" xfId="0" applyNumberFormat="1" applyBorder="1"/>
    <xf numFmtId="165" fontId="0" fillId="0" borderId="0" xfId="0" applyNumberFormat="1"/>
    <xf numFmtId="43" fontId="0" fillId="0" borderId="6" xfId="0" applyNumberFormat="1" applyBorder="1"/>
    <xf numFmtId="2" fontId="15" fillId="0" borderId="0" xfId="0" applyNumberFormat="1" applyFont="1"/>
    <xf numFmtId="43" fontId="0" fillId="0" borderId="0" xfId="0" applyNumberFormat="1"/>
    <xf numFmtId="43" fontId="0" fillId="0" borderId="7" xfId="0" applyNumberFormat="1" applyBorder="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7" xfId="0" applyBorder="1"/>
    <xf numFmtId="0" fontId="0" fillId="0" borderId="27" xfId="0" applyBorder="1" applyAlignment="1">
      <alignment horizontal="center" wrapText="1"/>
    </xf>
    <xf numFmtId="0" fontId="6" fillId="0" borderId="27" xfId="0" applyFont="1" applyBorder="1" applyAlignment="1">
      <alignment horizontal="center" wrapText="1"/>
    </xf>
    <xf numFmtId="167" fontId="6" fillId="0" borderId="27" xfId="0" applyNumberFormat="1" applyFont="1" applyBorder="1" applyAlignment="1">
      <alignment horizontal="center" wrapText="1"/>
    </xf>
    <xf numFmtId="0" fontId="6" fillId="0" borderId="26" xfId="0" applyFont="1" applyBorder="1" applyAlignment="1">
      <alignment horizontal="center"/>
    </xf>
    <xf numFmtId="0" fontId="6" fillId="0" borderId="28" xfId="0" applyFont="1" applyBorder="1" applyAlignment="1">
      <alignment horizontal="center" wrapText="1"/>
    </xf>
    <xf numFmtId="0" fontId="5" fillId="3" borderId="26" xfId="0" applyFont="1" applyFill="1" applyBorder="1" applyAlignment="1">
      <alignment horizontal="left"/>
    </xf>
    <xf numFmtId="2" fontId="5" fillId="3" borderId="27"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2" fontId="5" fillId="3" borderId="29"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4" fontId="5" fillId="3" borderId="30" xfId="0" applyNumberFormat="1" applyFont="1" applyFill="1" applyBorder="1" applyAlignment="1">
      <alignment horizontal="right" wrapText="1"/>
    </xf>
    <xf numFmtId="0" fontId="5" fillId="0" borderId="27" xfId="0" applyFont="1" applyBorder="1" applyAlignment="1">
      <alignment horizontal="right" wrapText="1"/>
    </xf>
    <xf numFmtId="4" fontId="5" fillId="0" borderId="27" xfId="0" applyNumberFormat="1" applyFont="1" applyBorder="1" applyAlignment="1">
      <alignment horizontal="right" wrapText="1"/>
    </xf>
    <xf numFmtId="4" fontId="5" fillId="0" borderId="28" xfId="0" applyNumberFormat="1" applyFont="1" applyBorder="1" applyAlignment="1">
      <alignment horizontal="right" wrapText="1"/>
    </xf>
    <xf numFmtId="0" fontId="5" fillId="3" borderId="26" xfId="0" applyFont="1" applyFill="1" applyBorder="1"/>
    <xf numFmtId="167" fontId="0" fillId="0" borderId="27" xfId="0" applyNumberFormat="1" applyBorder="1" applyAlignment="1">
      <alignment horizontal="center"/>
    </xf>
    <xf numFmtId="0" fontId="5" fillId="0" borderId="27" xfId="0" applyFont="1" applyBorder="1" applyAlignment="1">
      <alignment horizontal="right"/>
    </xf>
    <xf numFmtId="4" fontId="5" fillId="0" borderId="27" xfId="0" applyNumberFormat="1" applyFont="1" applyBorder="1" applyAlignment="1">
      <alignment horizontal="right"/>
    </xf>
    <xf numFmtId="4" fontId="5" fillId="0" borderId="28" xfId="0" applyNumberFormat="1" applyFont="1" applyBorder="1" applyAlignment="1">
      <alignment horizontal="right"/>
    </xf>
    <xf numFmtId="167" fontId="6" fillId="0" borderId="27" xfId="0" applyNumberFormat="1" applyFont="1" applyBorder="1" applyAlignment="1">
      <alignment horizontal="center"/>
    </xf>
    <xf numFmtId="2" fontId="5" fillId="3" borderId="27" xfId="0" applyNumberFormat="1" applyFont="1" applyFill="1" applyBorder="1" applyAlignment="1">
      <alignment horizontal="right"/>
    </xf>
    <xf numFmtId="4" fontId="5" fillId="3" borderId="27" xfId="0" applyNumberFormat="1" applyFont="1" applyFill="1" applyBorder="1" applyAlignment="1">
      <alignment horizontal="right"/>
    </xf>
    <xf numFmtId="4" fontId="5" fillId="3" borderId="28" xfId="0" applyNumberFormat="1" applyFont="1" applyFill="1" applyBorder="1" applyAlignment="1">
      <alignment horizontal="right"/>
    </xf>
    <xf numFmtId="0" fontId="0" fillId="0" borderId="32" xfId="0" applyBorder="1"/>
    <xf numFmtId="167" fontId="0" fillId="0" borderId="32" xfId="0" applyNumberFormat="1" applyBorder="1" applyAlignment="1">
      <alignment horizontal="center"/>
    </xf>
    <xf numFmtId="2" fontId="6" fillId="4" borderId="32" xfId="0" applyNumberFormat="1" applyFont="1" applyFill="1" applyBorder="1"/>
    <xf numFmtId="2" fontId="6" fillId="4" borderId="33" xfId="0" applyNumberFormat="1" applyFont="1" applyFill="1" applyBorder="1"/>
    <xf numFmtId="0" fontId="0" fillId="0" borderId="35" xfId="0" applyBorder="1" applyAlignment="1">
      <alignment horizontal="center" wrapText="1"/>
    </xf>
    <xf numFmtId="0" fontId="6" fillId="0" borderId="35" xfId="0" applyFont="1" applyBorder="1" applyAlignment="1">
      <alignment horizontal="center" wrapText="1"/>
    </xf>
    <xf numFmtId="0" fontId="0" fillId="0" borderId="29" xfId="0" applyBorder="1" applyAlignment="1">
      <alignment horizontal="center" wrapText="1"/>
    </xf>
    <xf numFmtId="4" fontId="6" fillId="0" borderId="35" xfId="0" applyNumberFormat="1" applyFont="1" applyBorder="1" applyAlignment="1">
      <alignment horizontal="center" wrapText="1"/>
    </xf>
    <xf numFmtId="0" fontId="6" fillId="0" borderId="36" xfId="0" applyFont="1" applyBorder="1" applyAlignment="1">
      <alignment horizontal="center" wrapText="1"/>
    </xf>
    <xf numFmtId="0" fontId="6" fillId="0" borderId="37" xfId="0" applyFont="1" applyBorder="1" applyAlignment="1">
      <alignment horizontal="right"/>
    </xf>
    <xf numFmtId="2" fontId="0" fillId="0" borderId="29" xfId="0" applyNumberFormat="1" applyBorder="1"/>
    <xf numFmtId="2" fontId="6" fillId="4" borderId="29" xfId="0" applyNumberFormat="1" applyFont="1" applyFill="1" applyBorder="1" applyAlignment="1">
      <alignment horizontal="right" wrapText="1"/>
    </xf>
    <xf numFmtId="2" fontId="6" fillId="4" borderId="30" xfId="0" applyNumberFormat="1" applyFont="1" applyFill="1" applyBorder="1" applyAlignment="1">
      <alignment horizontal="right" wrapText="1"/>
    </xf>
    <xf numFmtId="0" fontId="5" fillId="0" borderId="35" xfId="0" applyFont="1" applyBorder="1" applyAlignment="1">
      <alignment horizontal="right" wrapText="1"/>
    </xf>
    <xf numFmtId="4" fontId="5" fillId="0" borderId="35" xfId="0" applyNumberFormat="1" applyFont="1" applyBorder="1" applyAlignment="1">
      <alignment horizontal="right" wrapText="1"/>
    </xf>
    <xf numFmtId="4" fontId="5" fillId="0" borderId="36" xfId="0" applyNumberFormat="1" applyFont="1" applyBorder="1" applyAlignment="1">
      <alignment horizontal="right" wrapText="1"/>
    </xf>
    <xf numFmtId="0" fontId="0" fillId="0" borderId="29" xfId="0" applyBorder="1"/>
    <xf numFmtId="167" fontId="0" fillId="0" borderId="29" xfId="0" applyNumberFormat="1" applyBorder="1" applyAlignment="1">
      <alignment horizontal="center"/>
    </xf>
    <xf numFmtId="0" fontId="0" fillId="0" borderId="35" xfId="0" applyBorder="1"/>
    <xf numFmtId="0" fontId="5" fillId="0" borderId="35" xfId="0" applyFont="1" applyBorder="1" applyAlignment="1">
      <alignment horizontal="right"/>
    </xf>
    <xf numFmtId="4" fontId="5" fillId="0" borderId="35" xfId="0" applyNumberFormat="1" applyFont="1" applyBorder="1" applyAlignment="1">
      <alignment horizontal="right"/>
    </xf>
    <xf numFmtId="4" fontId="5" fillId="0" borderId="36" xfId="0" applyNumberFormat="1" applyFont="1" applyBorder="1" applyAlignment="1">
      <alignment horizontal="right"/>
    </xf>
    <xf numFmtId="2" fontId="0" fillId="0" borderId="35" xfId="0" applyNumberFormat="1" applyBorder="1"/>
    <xf numFmtId="0" fontId="0" fillId="0" borderId="36" xfId="0" applyBorder="1"/>
    <xf numFmtId="0" fontId="27" fillId="0" borderId="0" xfId="0" applyFont="1"/>
    <xf numFmtId="43" fontId="14" fillId="4" borderId="0" xfId="5" applyFont="1" applyFill="1" applyBorder="1" applyAlignment="1">
      <alignment horizontal="righ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5" fillId="3" borderId="6"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44" fontId="14" fillId="4" borderId="0" xfId="6" applyFont="1" applyFill="1"/>
    <xf numFmtId="167" fontId="5" fillId="0" borderId="27" xfId="0" applyNumberFormat="1" applyFont="1" applyBorder="1" applyAlignment="1">
      <alignment horizontal="center" wrapText="1"/>
    </xf>
    <xf numFmtId="167" fontId="5" fillId="0" borderId="29" xfId="0" applyNumberFormat="1" applyFont="1" applyBorder="1" applyAlignment="1">
      <alignment horizontal="right"/>
    </xf>
    <xf numFmtId="43" fontId="6" fillId="4" borderId="30" xfId="5" applyFont="1" applyFill="1" applyBorder="1" applyAlignment="1">
      <alignment horizontal="right" wrapText="1"/>
    </xf>
    <xf numFmtId="2" fontId="0" fillId="3" borderId="27" xfId="0" applyNumberFormat="1" applyFill="1" applyBorder="1"/>
    <xf numFmtId="43" fontId="6" fillId="4" borderId="38" xfId="5" applyFont="1" applyFill="1" applyBorder="1" applyAlignment="1">
      <alignment horizontal="right" wrapText="1"/>
    </xf>
    <xf numFmtId="0" fontId="0" fillId="0" borderId="35" xfId="0" applyBorder="1" applyAlignment="1">
      <alignment horizontal="right"/>
    </xf>
    <xf numFmtId="43" fontId="6" fillId="4" borderId="39" xfId="5" applyFont="1" applyFill="1" applyBorder="1" applyAlignment="1">
      <alignment horizontal="right" wrapText="1"/>
    </xf>
    <xf numFmtId="2" fontId="6" fillId="4" borderId="39" xfId="0" applyNumberFormat="1" applyFont="1" applyFill="1" applyBorder="1"/>
    <xf numFmtId="166" fontId="0" fillId="0" borderId="29" xfId="0" applyNumberFormat="1" applyBorder="1"/>
    <xf numFmtId="166" fontId="5" fillId="0" borderId="29" xfId="0" applyNumberFormat="1" applyFont="1" applyBorder="1" applyAlignment="1">
      <alignment horizontal="right" wrapText="1"/>
    </xf>
    <xf numFmtId="43" fontId="0" fillId="0" borderId="32" xfId="0" applyNumberFormat="1" applyBorder="1"/>
    <xf numFmtId="0" fontId="29" fillId="0" borderId="0" xfId="0" applyFont="1" applyAlignment="1">
      <alignment wrapText="1"/>
    </xf>
    <xf numFmtId="0" fontId="29" fillId="0" borderId="0" xfId="0" applyFont="1"/>
    <xf numFmtId="0" fontId="29" fillId="0" borderId="1" xfId="0" applyFont="1" applyBorder="1"/>
    <xf numFmtId="0" fontId="29" fillId="0" borderId="2" xfId="0" applyFont="1" applyBorder="1"/>
    <xf numFmtId="7" fontId="29" fillId="0" borderId="0" xfId="0" applyNumberFormat="1" applyFont="1"/>
    <xf numFmtId="43" fontId="15" fillId="3" borderId="0" xfId="2" applyFont="1" applyFill="1" applyAlignment="1">
      <alignment horizontal="left" vertical="center"/>
    </xf>
    <xf numFmtId="0" fontId="14" fillId="5" borderId="0" xfId="0" applyFont="1" applyFill="1" applyAlignment="1">
      <alignment horizontal="left" vertical="center"/>
    </xf>
    <xf numFmtId="43" fontId="14" fillId="5" borderId="0" xfId="0" applyNumberFormat="1" applyFont="1" applyFill="1"/>
    <xf numFmtId="43" fontId="14" fillId="5" borderId="5" xfId="0" applyNumberFormat="1" applyFont="1" applyFill="1" applyBorder="1"/>
    <xf numFmtId="0" fontId="14" fillId="4" borderId="0" xfId="0" applyFont="1" applyFill="1" applyAlignment="1">
      <alignment horizontal="left" vertical="center"/>
    </xf>
    <xf numFmtId="0" fontId="15" fillId="3" borderId="0" xfId="0" applyFont="1" applyFill="1" applyAlignment="1">
      <alignment vertical="center"/>
    </xf>
    <xf numFmtId="43" fontId="15" fillId="5" borderId="0" xfId="5" applyFont="1" applyFill="1" applyBorder="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righ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43" fontId="18" fillId="5" borderId="0" xfId="5" applyFont="1" applyFill="1" applyBorder="1" applyAlignment="1">
      <alignment horizontal="center" vertical="center"/>
    </xf>
    <xf numFmtId="43" fontId="18" fillId="5" borderId="0"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4" fillId="5" borderId="0" xfId="5" applyFont="1" applyFill="1" applyBorder="1" applyAlignment="1">
      <alignment horizontal="right" vertical="center"/>
    </xf>
    <xf numFmtId="43" fontId="15" fillId="5" borderId="0" xfId="2" applyFont="1" applyFill="1" applyAlignment="1">
      <alignment horizontal="left" vertical="center"/>
    </xf>
    <xf numFmtId="43" fontId="14" fillId="5" borderId="0" xfId="5" applyFont="1" applyFill="1" applyAlignment="1">
      <alignment horizontal="left" vertical="center"/>
    </xf>
    <xf numFmtId="43" fontId="14" fillId="5" borderId="0" xfId="5" applyFont="1" applyFill="1" applyAlignment="1">
      <alignment vertical="center"/>
    </xf>
    <xf numFmtId="43" fontId="15" fillId="5" borderId="0" xfId="5" applyFont="1" applyFill="1" applyAlignment="1">
      <alignment horizontal="left" vertical="center"/>
    </xf>
    <xf numFmtId="43" fontId="14" fillId="5" borderId="7" xfId="5" applyFont="1" applyFill="1" applyBorder="1" applyAlignment="1">
      <alignment horizontal="right" vertical="center"/>
    </xf>
    <xf numFmtId="43" fontId="14" fillId="5" borderId="5" xfId="5" applyFont="1" applyFill="1" applyBorder="1" applyAlignment="1">
      <alignment horizontal="right" vertical="center"/>
    </xf>
    <xf numFmtId="0" fontId="28" fillId="0" borderId="0" xfId="0" applyFont="1"/>
    <xf numFmtId="0" fontId="28" fillId="0" borderId="0" xfId="0" applyFont="1" applyAlignment="1">
      <alignment horizontal="right"/>
    </xf>
    <xf numFmtId="0" fontId="31" fillId="0" borderId="0" xfId="0" applyFont="1"/>
    <xf numFmtId="0" fontId="26" fillId="0" borderId="0" xfId="0" applyFont="1" applyAlignment="1">
      <alignment horizontal="left"/>
    </xf>
    <xf numFmtId="0" fontId="31" fillId="0" borderId="6" xfId="0" applyFont="1" applyBorder="1"/>
    <xf numFmtId="0" fontId="26" fillId="0" borderId="0" xfId="0" applyFont="1" applyAlignment="1">
      <alignment horizontal="right"/>
    </xf>
    <xf numFmtId="0" fontId="32" fillId="0" borderId="0" xfId="0" applyFont="1" applyAlignment="1">
      <alignment horizontal="left"/>
    </xf>
    <xf numFmtId="0" fontId="32" fillId="0" borderId="0" xfId="0" applyFont="1"/>
    <xf numFmtId="0" fontId="26" fillId="0" borderId="6" xfId="0" applyFont="1" applyBorder="1"/>
    <xf numFmtId="167" fontId="5" fillId="0" borderId="0" xfId="7" applyNumberFormat="1" applyFont="1"/>
    <xf numFmtId="2" fontId="0" fillId="0" borderId="0" xfId="0" applyNumberFormat="1"/>
    <xf numFmtId="0" fontId="33" fillId="7" borderId="0" xfId="0" applyFont="1" applyFill="1"/>
    <xf numFmtId="0" fontId="26" fillId="7" borderId="0" xfId="0" applyFont="1" applyFill="1"/>
    <xf numFmtId="0" fontId="0" fillId="3" borderId="0" xfId="0" applyFill="1"/>
    <xf numFmtId="0" fontId="8" fillId="7" borderId="17" xfId="0" applyFont="1" applyFill="1" applyBorder="1" applyAlignment="1">
      <alignment horizontal="center"/>
    </xf>
    <xf numFmtId="0" fontId="25" fillId="7" borderId="18" xfId="0" applyFont="1" applyFill="1" applyBorder="1" applyAlignment="1">
      <alignment horizontal="center" wrapText="1"/>
    </xf>
    <xf numFmtId="0" fontId="8" fillId="7" borderId="18" xfId="0" applyFont="1" applyFill="1" applyBorder="1" applyAlignment="1">
      <alignment horizontal="center" wrapText="1"/>
    </xf>
    <xf numFmtId="0" fontId="14" fillId="7" borderId="23" xfId="0" applyFont="1" applyFill="1" applyBorder="1" applyAlignment="1">
      <alignment horizontal="left" wrapText="1"/>
    </xf>
    <xf numFmtId="0" fontId="0" fillId="7" borderId="24" xfId="0" applyFill="1" applyBorder="1"/>
    <xf numFmtId="0" fontId="15" fillId="7" borderId="24" xfId="0" applyFont="1" applyFill="1" applyBorder="1"/>
    <xf numFmtId="0" fontId="34" fillId="7" borderId="18" xfId="0" applyFont="1" applyFill="1" applyBorder="1" applyAlignment="1">
      <alignment horizontal="center" wrapText="1"/>
    </xf>
    <xf numFmtId="0" fontId="34" fillId="7" borderId="19" xfId="0" applyFont="1" applyFill="1" applyBorder="1" applyAlignment="1">
      <alignment horizontal="center" wrapText="1"/>
    </xf>
    <xf numFmtId="0" fontId="27" fillId="7" borderId="24" xfId="0" applyFont="1" applyFill="1" applyBorder="1" applyAlignment="1">
      <alignment horizontal="center" wrapText="1"/>
    </xf>
    <xf numFmtId="0" fontId="27" fillId="7" borderId="25" xfId="0" applyFont="1" applyFill="1" applyBorder="1" applyAlignment="1">
      <alignment horizontal="center" wrapText="1"/>
    </xf>
    <xf numFmtId="0" fontId="6" fillId="7" borderId="34" xfId="0" applyFont="1" applyFill="1" applyBorder="1" applyAlignment="1">
      <alignment horizontal="left"/>
    </xf>
    <xf numFmtId="2" fontId="0" fillId="7" borderId="27" xfId="0" applyNumberFormat="1" applyFill="1" applyBorder="1"/>
    <xf numFmtId="167" fontId="6" fillId="3" borderId="35" xfId="0" applyNumberFormat="1" applyFont="1" applyFill="1" applyBorder="1" applyAlignment="1">
      <alignment horizontal="center" wrapText="1"/>
    </xf>
    <xf numFmtId="166" fontId="5" fillId="3" borderId="27" xfId="5" applyNumberFormat="1" applyFont="1" applyFill="1" applyBorder="1" applyAlignment="1">
      <alignment horizontal="right" wrapText="1"/>
    </xf>
    <xf numFmtId="166" fontId="5" fillId="3" borderId="29" xfId="5" applyNumberFormat="1" applyFont="1" applyFill="1" applyBorder="1" applyAlignment="1">
      <alignment horizontal="right" wrapText="1"/>
    </xf>
    <xf numFmtId="0" fontId="5" fillId="7" borderId="26" xfId="0" applyFont="1" applyFill="1" applyBorder="1" applyAlignment="1">
      <alignment horizontal="left"/>
    </xf>
    <xf numFmtId="0" fontId="6" fillId="7" borderId="34" xfId="0" applyFont="1" applyFill="1" applyBorder="1" applyAlignment="1">
      <alignment horizontal="left" wrapText="1"/>
    </xf>
    <xf numFmtId="166" fontId="0" fillId="3" borderId="27" xfId="5" applyNumberFormat="1" applyFont="1" applyFill="1" applyBorder="1"/>
    <xf numFmtId="166" fontId="0" fillId="3" borderId="29" xfId="5" applyNumberFormat="1" applyFont="1" applyFill="1" applyBorder="1"/>
    <xf numFmtId="0" fontId="6" fillId="7" borderId="37" xfId="0" applyFont="1" applyFill="1" applyBorder="1" applyAlignment="1">
      <alignment horizontal="right"/>
    </xf>
    <xf numFmtId="0" fontId="0" fillId="7" borderId="26" xfId="0" applyFill="1" applyBorder="1"/>
    <xf numFmtId="0" fontId="6" fillId="7" borderId="34" xfId="0" applyFont="1" applyFill="1" applyBorder="1"/>
    <xf numFmtId="167" fontId="6" fillId="3" borderId="35" xfId="0" applyNumberFormat="1" applyFont="1" applyFill="1" applyBorder="1" applyAlignment="1">
      <alignment horizontal="center"/>
    </xf>
    <xf numFmtId="0" fontId="5" fillId="7" borderId="26" xfId="0" applyFont="1" applyFill="1" applyBorder="1"/>
    <xf numFmtId="0" fontId="6" fillId="7" borderId="31" xfId="0" applyFont="1" applyFill="1" applyBorder="1" applyAlignment="1">
      <alignment horizontal="right" indent="1"/>
    </xf>
    <xf numFmtId="43" fontId="5" fillId="0" borderId="0" xfId="5" applyFont="1" applyFill="1" applyAlignment="1">
      <alignment horizontal="right"/>
    </xf>
    <xf numFmtId="43" fontId="5" fillId="0" borderId="29" xfId="5" applyFont="1" applyFill="1" applyBorder="1" applyAlignment="1">
      <alignment horizontal="right"/>
    </xf>
    <xf numFmtId="0" fontId="36" fillId="0" borderId="0" xfId="8" applyFont="1" applyAlignment="1">
      <alignment horizontal="center" vertical="center"/>
    </xf>
    <xf numFmtId="0" fontId="37" fillId="0" borderId="0" xfId="8" applyFont="1"/>
    <xf numFmtId="0" fontId="38" fillId="0" borderId="0" xfId="8" applyFont="1" applyAlignment="1">
      <alignment vertical="center" wrapText="1"/>
    </xf>
    <xf numFmtId="0" fontId="39" fillId="7" borderId="40" xfId="8" applyFont="1" applyFill="1" applyBorder="1"/>
    <xf numFmtId="0" fontId="40" fillId="7" borderId="15" xfId="8" applyFont="1" applyFill="1" applyBorder="1" applyAlignment="1">
      <alignment horizontal="center" vertical="center"/>
    </xf>
    <xf numFmtId="0" fontId="40" fillId="7" borderId="41" xfId="8" applyFont="1" applyFill="1" applyBorder="1" applyAlignment="1">
      <alignment horizontal="center" vertical="center"/>
    </xf>
    <xf numFmtId="0" fontId="40" fillId="7" borderId="38" xfId="8" applyFont="1" applyFill="1" applyBorder="1" applyAlignment="1">
      <alignment horizontal="right"/>
    </xf>
    <xf numFmtId="0" fontId="39" fillId="7" borderId="38" xfId="8" applyFont="1" applyFill="1" applyBorder="1" applyAlignment="1">
      <alignment horizontal="center" vertical="center"/>
    </xf>
    <xf numFmtId="0" fontId="39" fillId="3" borderId="38" xfId="8" applyFont="1" applyFill="1" applyBorder="1" applyAlignment="1">
      <alignment horizontal="center" vertical="center"/>
    </xf>
    <xf numFmtId="168" fontId="39" fillId="7" borderId="38" xfId="8" applyNumberFormat="1" applyFont="1" applyFill="1" applyBorder="1" applyAlignment="1">
      <alignment horizontal="center" vertical="center"/>
    </xf>
    <xf numFmtId="0" fontId="40" fillId="7" borderId="38" xfId="8" applyFont="1" applyFill="1" applyBorder="1" applyAlignment="1">
      <alignment horizontal="center"/>
    </xf>
    <xf numFmtId="0" fontId="39" fillId="7" borderId="38" xfId="8" applyFont="1" applyFill="1" applyBorder="1" applyAlignment="1">
      <alignment horizontal="right"/>
    </xf>
    <xf numFmtId="167" fontId="39" fillId="3" borderId="38" xfId="8" applyNumberFormat="1" applyFont="1" applyFill="1" applyBorder="1" applyAlignment="1">
      <alignment horizontal="center" vertical="center"/>
    </xf>
    <xf numFmtId="168" fontId="39" fillId="3" borderId="38" xfId="8" applyNumberFormat="1" applyFont="1" applyFill="1" applyBorder="1" applyAlignment="1">
      <alignment horizontal="center" vertical="center"/>
    </xf>
    <xf numFmtId="168" fontId="38" fillId="7" borderId="38" xfId="8" applyNumberFormat="1" applyFont="1" applyFill="1" applyBorder="1" applyAlignment="1">
      <alignment horizontal="center" vertical="center"/>
    </xf>
    <xf numFmtId="168" fontId="41" fillId="7" borderId="38" xfId="8" applyNumberFormat="1" applyFont="1" applyFill="1" applyBorder="1" applyAlignment="1">
      <alignment horizontal="center" vertical="center"/>
    </xf>
    <xf numFmtId="0" fontId="37" fillId="0" borderId="0" xfId="8" applyFont="1" applyAlignment="1">
      <alignment vertical="center"/>
    </xf>
    <xf numFmtId="0" fontId="37" fillId="0" borderId="0" xfId="8" applyFont="1" applyAlignment="1">
      <alignment horizontal="center" vertical="center"/>
    </xf>
    <xf numFmtId="0" fontId="0" fillId="0" borderId="16" xfId="0" applyBorder="1"/>
    <xf numFmtId="7" fontId="0" fillId="0" borderId="16" xfId="0" applyNumberFormat="1" applyBorder="1"/>
    <xf numFmtId="7" fontId="10" fillId="0" borderId="0" xfId="0" applyNumberFormat="1" applyFont="1"/>
    <xf numFmtId="43" fontId="14" fillId="3" borderId="0" xfId="5" applyFont="1" applyFill="1" applyAlignment="1">
      <alignment horizontal="right" vertical="center"/>
    </xf>
    <xf numFmtId="0" fontId="14" fillId="0" borderId="0" xfId="0" applyFont="1" applyAlignment="1">
      <alignment vertical="center"/>
    </xf>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0" fillId="0" borderId="6" xfId="0" applyBorder="1" applyAlignment="1">
      <alignment horizontal="left" wrapText="1"/>
    </xf>
    <xf numFmtId="0" fontId="39" fillId="7" borderId="44" xfId="8" applyFont="1" applyFill="1" applyBorder="1" applyAlignment="1">
      <alignment horizontal="center" vertical="center"/>
    </xf>
    <xf numFmtId="0" fontId="39" fillId="7" borderId="13" xfId="8" applyFont="1" applyFill="1" applyBorder="1" applyAlignment="1">
      <alignment horizontal="center" vertical="center"/>
    </xf>
    <xf numFmtId="0" fontId="39" fillId="7" borderId="45" xfId="8" applyFont="1" applyFill="1" applyBorder="1" applyAlignment="1">
      <alignment horizontal="center" vertical="center"/>
    </xf>
    <xf numFmtId="0" fontId="35" fillId="3" borderId="40" xfId="8" applyFont="1" applyFill="1" applyBorder="1" applyAlignment="1">
      <alignment horizontal="center" vertical="center"/>
    </xf>
    <xf numFmtId="0" fontId="35" fillId="3" borderId="15" xfId="8" applyFont="1" applyFill="1" applyBorder="1" applyAlignment="1">
      <alignment horizontal="center" vertical="center"/>
    </xf>
    <xf numFmtId="0" fontId="35" fillId="3" borderId="41" xfId="8" applyFont="1" applyFill="1" applyBorder="1" applyAlignment="1">
      <alignment horizontal="center" vertical="center"/>
    </xf>
    <xf numFmtId="0" fontId="38" fillId="7" borderId="42" xfId="8" applyFont="1" applyFill="1" applyBorder="1" applyAlignment="1">
      <alignment horizontal="left" vertical="center" wrapText="1"/>
    </xf>
    <xf numFmtId="0" fontId="38" fillId="7" borderId="6" xfId="8" applyFont="1" applyFill="1" applyBorder="1" applyAlignment="1">
      <alignment horizontal="left" vertical="center" wrapText="1"/>
    </xf>
    <xf numFmtId="0" fontId="38" fillId="7" borderId="43" xfId="8" applyFont="1" applyFill="1" applyBorder="1" applyAlignment="1">
      <alignment horizontal="left" vertical="center" wrapText="1"/>
    </xf>
    <xf numFmtId="0" fontId="39" fillId="7" borderId="42" xfId="8" applyFont="1" applyFill="1" applyBorder="1" applyAlignment="1">
      <alignment horizontal="left" vertical="center" wrapText="1"/>
    </xf>
    <xf numFmtId="0" fontId="39" fillId="7" borderId="6" xfId="8" applyFont="1" applyFill="1" applyBorder="1" applyAlignment="1">
      <alignment horizontal="left" vertical="center" wrapText="1"/>
    </xf>
    <xf numFmtId="0" fontId="39" fillId="7" borderId="43" xfId="8" applyFont="1" applyFill="1" applyBorder="1" applyAlignment="1">
      <alignment horizontal="left" vertical="center" wrapText="1"/>
    </xf>
    <xf numFmtId="0" fontId="39" fillId="7" borderId="44" xfId="8" applyFont="1" applyFill="1" applyBorder="1" applyAlignment="1">
      <alignment horizontal="center"/>
    </xf>
    <xf numFmtId="0" fontId="39" fillId="7" borderId="13" xfId="8" applyFont="1" applyFill="1" applyBorder="1" applyAlignment="1">
      <alignment horizontal="center"/>
    </xf>
    <xf numFmtId="0" fontId="39" fillId="7" borderId="45" xfId="8" applyFont="1" applyFill="1" applyBorder="1" applyAlignment="1">
      <alignment horizontal="center"/>
    </xf>
    <xf numFmtId="0" fontId="40" fillId="0" borderId="13" xfId="8" applyFont="1" applyBorder="1" applyAlignment="1">
      <alignment horizont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cellXfs>
  <cellStyles count="9">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8" xr:uid="{4B188CAE-EB28-4F49-BC90-456CCECF1284}"/>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6"/>
  <sheetViews>
    <sheetView tabSelected="1" zoomScaleNormal="100" workbookViewId="0">
      <pane xSplit="1" ySplit="3" topLeftCell="B4" activePane="bottomRight" state="frozen"/>
      <selection pane="topRight" activeCell="B1" sqref="B1"/>
      <selection pane="bottomLeft" activeCell="A4" sqref="A4"/>
      <selection pane="bottomRight" sqref="A1:K3"/>
    </sheetView>
  </sheetViews>
  <sheetFormatPr defaultColWidth="9.109375" defaultRowHeight="14.4" x14ac:dyDescent="0.3"/>
  <cols>
    <col min="1" max="1" width="31.5546875" style="111" customWidth="1"/>
    <col min="2" max="2" width="12.5546875" style="111" customWidth="1"/>
    <col min="3" max="3" width="12.44140625" style="111" customWidth="1"/>
    <col min="4" max="4" width="4.5546875" style="111" customWidth="1"/>
    <col min="5" max="5" width="31.5546875" style="111" customWidth="1"/>
    <col min="6" max="6" width="10.5546875" style="111" bestFit="1" customWidth="1"/>
    <col min="7" max="7" width="9.5546875" style="111" bestFit="1" customWidth="1"/>
    <col min="8" max="8" width="4.5546875" style="111" customWidth="1"/>
    <col min="9" max="9" width="31.5546875" style="111" customWidth="1"/>
    <col min="10" max="10" width="12.5546875" style="111" customWidth="1"/>
    <col min="11" max="11" width="10.5546875" style="111" customWidth="1"/>
    <col min="12" max="12" width="4.5546875" style="111" customWidth="1"/>
    <col min="13" max="13" width="31.5546875" style="111" customWidth="1"/>
    <col min="14" max="14" width="13.109375" style="111" customWidth="1"/>
    <col min="15" max="15" width="11" style="111" customWidth="1"/>
    <col min="16" max="16" width="4.5546875" style="111" customWidth="1"/>
    <col min="17" max="17" width="31.5546875" style="111" customWidth="1"/>
    <col min="18" max="18" width="11.44140625" style="111" customWidth="1"/>
    <col min="19" max="19" width="10.44140625" style="111" customWidth="1"/>
    <col min="20" max="20" width="4.5546875" style="111" customWidth="1"/>
    <col min="21" max="21" width="31.5546875" style="111" customWidth="1"/>
    <col min="22" max="22" width="12.44140625" style="111" customWidth="1"/>
    <col min="23" max="23" width="12.88671875" style="111" customWidth="1"/>
    <col min="24" max="24" width="4.5546875" style="111" customWidth="1"/>
    <col min="25" max="25" width="28" style="111" bestFit="1" customWidth="1"/>
    <col min="26" max="26" width="12.109375" style="111" customWidth="1"/>
    <col min="27" max="27" width="11.44140625" style="111" customWidth="1"/>
    <col min="28" max="28" width="4.5546875" style="111" customWidth="1"/>
    <col min="29" max="29" width="28" style="111" bestFit="1" customWidth="1"/>
    <col min="30" max="30" width="11.44140625" style="111" customWidth="1"/>
    <col min="31" max="31" width="12" style="111" customWidth="1"/>
    <col min="32" max="32" width="4.5546875" style="111" customWidth="1"/>
    <col min="33" max="33" width="28" style="111" bestFit="1" customWidth="1"/>
    <col min="34" max="34" width="13.44140625" style="111" customWidth="1"/>
    <col min="35" max="35" width="11.44140625" style="111" customWidth="1"/>
    <col min="36" max="36" width="11.5546875" style="111" bestFit="1" customWidth="1"/>
    <col min="37" max="16384" width="9.109375" style="111"/>
  </cols>
  <sheetData>
    <row r="1" spans="1:35" ht="15" customHeight="1" x14ac:dyDescent="0.3">
      <c r="A1" s="348" t="s">
        <v>261</v>
      </c>
      <c r="B1" s="348"/>
      <c r="C1" s="348"/>
      <c r="D1" s="348"/>
      <c r="E1" s="348"/>
      <c r="F1" s="348"/>
      <c r="G1" s="348"/>
      <c r="H1" s="348"/>
      <c r="I1" s="348"/>
      <c r="J1" s="348"/>
      <c r="K1" s="348"/>
      <c r="L1" s="242"/>
      <c r="M1" s="348" t="str">
        <f>+$A1</f>
        <v>FYxxxx - Acct #21xxxxx - Account Title
(Updated Date - MM/DD/YY)</v>
      </c>
      <c r="N1" s="348"/>
      <c r="O1" s="348"/>
      <c r="P1" s="348"/>
      <c r="Q1" s="348"/>
      <c r="R1" s="348"/>
      <c r="S1" s="348"/>
      <c r="T1" s="348"/>
      <c r="U1" s="348"/>
      <c r="V1" s="348"/>
      <c r="W1" s="348"/>
      <c r="X1" s="242"/>
      <c r="Y1" s="348" t="str">
        <f>+$A1</f>
        <v>FYxxxx - Acct #21xxxxx - Account Title
(Updated Date - MM/DD/YY)</v>
      </c>
      <c r="Z1" s="348"/>
      <c r="AA1" s="348"/>
      <c r="AB1" s="348"/>
      <c r="AC1" s="348"/>
      <c r="AD1" s="348"/>
      <c r="AE1" s="348"/>
      <c r="AF1" s="348"/>
      <c r="AG1" s="348"/>
      <c r="AH1" s="348"/>
      <c r="AI1" s="348"/>
    </row>
    <row r="2" spans="1:35" ht="15" customHeight="1" x14ac:dyDescent="0.3">
      <c r="A2" s="348"/>
      <c r="B2" s="348"/>
      <c r="C2" s="348"/>
      <c r="D2" s="348"/>
      <c r="E2" s="348"/>
      <c r="F2" s="348"/>
      <c r="G2" s="348"/>
      <c r="H2" s="348"/>
      <c r="I2" s="348"/>
      <c r="J2" s="348"/>
      <c r="K2" s="348"/>
      <c r="L2" s="242"/>
      <c r="M2" s="348"/>
      <c r="N2" s="348"/>
      <c r="O2" s="348"/>
      <c r="P2" s="348"/>
      <c r="Q2" s="348"/>
      <c r="R2" s="348"/>
      <c r="S2" s="348"/>
      <c r="T2" s="348"/>
      <c r="U2" s="348"/>
      <c r="V2" s="348"/>
      <c r="W2" s="348"/>
      <c r="X2" s="242"/>
      <c r="Y2" s="348"/>
      <c r="Z2" s="348"/>
      <c r="AA2" s="348"/>
      <c r="AB2" s="348"/>
      <c r="AC2" s="348"/>
      <c r="AD2" s="348"/>
      <c r="AE2" s="348"/>
      <c r="AF2" s="348"/>
      <c r="AG2" s="348"/>
      <c r="AH2" s="348"/>
      <c r="AI2" s="348"/>
    </row>
    <row r="3" spans="1:35" ht="15" customHeight="1" x14ac:dyDescent="0.3">
      <c r="A3" s="348"/>
      <c r="B3" s="348"/>
      <c r="C3" s="348"/>
      <c r="D3" s="348"/>
      <c r="E3" s="348"/>
      <c r="F3" s="348"/>
      <c r="G3" s="348"/>
      <c r="H3" s="348"/>
      <c r="I3" s="348"/>
      <c r="J3" s="348"/>
      <c r="K3" s="348"/>
      <c r="L3" s="242"/>
      <c r="M3" s="348"/>
      <c r="N3" s="348"/>
      <c r="O3" s="348"/>
      <c r="P3" s="348"/>
      <c r="Q3" s="348"/>
      <c r="R3" s="348"/>
      <c r="S3" s="348"/>
      <c r="T3" s="348"/>
      <c r="U3" s="348"/>
      <c r="V3" s="348"/>
      <c r="W3" s="348"/>
      <c r="X3" s="242"/>
      <c r="Y3" s="348"/>
      <c r="Z3" s="348"/>
      <c r="AA3" s="348"/>
      <c r="AB3" s="348"/>
      <c r="AC3" s="348"/>
      <c r="AD3" s="348"/>
      <c r="AE3" s="348"/>
      <c r="AF3" s="348"/>
      <c r="AG3" s="348"/>
      <c r="AH3" s="348"/>
      <c r="AI3" s="348"/>
    </row>
    <row r="4" spans="1:35" ht="15" customHeight="1" x14ac:dyDescent="0.3">
      <c r="A4" s="232" t="s">
        <v>335</v>
      </c>
    </row>
    <row r="5" spans="1:35" ht="15" customHeight="1" x14ac:dyDescent="0.3">
      <c r="A5" s="232" t="s">
        <v>364</v>
      </c>
    </row>
    <row r="6" spans="1:35" ht="15" customHeight="1" x14ac:dyDescent="0.3">
      <c r="A6" s="232" t="s">
        <v>365</v>
      </c>
    </row>
    <row r="7" spans="1:35" ht="15" customHeight="1" x14ac:dyDescent="0.3">
      <c r="A7" s="232" t="s">
        <v>336</v>
      </c>
    </row>
    <row r="8" spans="1:35" ht="15" customHeight="1" x14ac:dyDescent="0.3">
      <c r="A8" s="349" t="s">
        <v>262</v>
      </c>
      <c r="B8" s="350"/>
      <c r="C8" s="350"/>
      <c r="D8" s="96"/>
      <c r="E8" s="349" t="s">
        <v>263</v>
      </c>
      <c r="F8" s="350"/>
      <c r="G8" s="350"/>
      <c r="I8" s="349" t="s">
        <v>264</v>
      </c>
      <c r="J8" s="349"/>
      <c r="K8" s="349"/>
      <c r="M8" s="349" t="s">
        <v>265</v>
      </c>
      <c r="N8" s="349"/>
      <c r="O8" s="349"/>
      <c r="Q8" s="349" t="s">
        <v>266</v>
      </c>
      <c r="R8" s="349"/>
      <c r="S8" s="349"/>
      <c r="U8" s="349" t="s">
        <v>267</v>
      </c>
      <c r="V8" s="349"/>
      <c r="W8" s="349"/>
      <c r="Y8" s="349" t="s">
        <v>268</v>
      </c>
      <c r="Z8" s="350"/>
      <c r="AA8" s="350"/>
      <c r="AC8" s="349" t="s">
        <v>269</v>
      </c>
      <c r="AD8" s="350"/>
      <c r="AE8" s="350"/>
      <c r="AF8" s="182"/>
      <c r="AG8" s="351" t="s">
        <v>200</v>
      </c>
      <c r="AH8" s="352"/>
      <c r="AI8" s="352"/>
    </row>
    <row r="9" spans="1:35" x14ac:dyDescent="0.3">
      <c r="A9" s="350"/>
      <c r="B9" s="350"/>
      <c r="C9" s="350"/>
      <c r="D9" s="96"/>
      <c r="E9" s="350"/>
      <c r="F9" s="350"/>
      <c r="G9" s="350"/>
      <c r="I9" s="349"/>
      <c r="J9" s="349"/>
      <c r="K9" s="349"/>
      <c r="M9" s="349"/>
      <c r="N9" s="349"/>
      <c r="O9" s="349"/>
      <c r="Q9" s="349"/>
      <c r="R9" s="349"/>
      <c r="S9" s="349"/>
      <c r="U9" s="349"/>
      <c r="V9" s="349"/>
      <c r="W9" s="349"/>
      <c r="Y9" s="350"/>
      <c r="Z9" s="350"/>
      <c r="AA9" s="350"/>
      <c r="AC9" s="350"/>
      <c r="AD9" s="350"/>
      <c r="AE9" s="350"/>
      <c r="AF9" s="182"/>
      <c r="AG9" s="352"/>
      <c r="AH9" s="352"/>
      <c r="AI9" s="352"/>
    </row>
    <row r="10" spans="1:35" x14ac:dyDescent="0.3">
      <c r="A10" s="96"/>
      <c r="B10" s="97"/>
      <c r="C10" s="97"/>
      <c r="D10" s="97"/>
      <c r="E10" s="96"/>
      <c r="F10" s="97"/>
      <c r="G10" s="97"/>
      <c r="I10" s="96"/>
      <c r="J10" s="97"/>
      <c r="K10" s="97"/>
      <c r="M10" s="96"/>
      <c r="N10" s="97"/>
      <c r="O10" s="97"/>
      <c r="Q10" s="96"/>
      <c r="R10" s="97"/>
      <c r="S10" s="97"/>
      <c r="U10" s="96"/>
      <c r="V10" s="97"/>
      <c r="W10" s="97"/>
      <c r="Y10" s="96"/>
      <c r="Z10" s="97"/>
      <c r="AA10" s="97"/>
      <c r="AC10" s="96"/>
      <c r="AD10" s="97"/>
      <c r="AE10" s="97"/>
      <c r="AF10" s="182"/>
      <c r="AG10" s="96"/>
      <c r="AH10" s="97"/>
      <c r="AI10" s="97"/>
    </row>
    <row r="11" spans="1:35" x14ac:dyDescent="0.3">
      <c r="A11" s="98" t="s">
        <v>0</v>
      </c>
      <c r="B11" s="135" t="s">
        <v>1</v>
      </c>
      <c r="C11" s="135" t="s">
        <v>2</v>
      </c>
      <c r="D11" s="99"/>
      <c r="E11" s="98" t="s">
        <v>0</v>
      </c>
      <c r="F11" s="135" t="s">
        <v>1</v>
      </c>
      <c r="G11" s="135" t="s">
        <v>2</v>
      </c>
      <c r="I11" s="98" t="s">
        <v>0</v>
      </c>
      <c r="J11" s="135" t="s">
        <v>1</v>
      </c>
      <c r="K11" s="135" t="s">
        <v>2</v>
      </c>
      <c r="M11" s="98" t="s">
        <v>0</v>
      </c>
      <c r="N11" s="135" t="s">
        <v>1</v>
      </c>
      <c r="O11" s="135" t="s">
        <v>2</v>
      </c>
      <c r="Q11" s="98" t="s">
        <v>0</v>
      </c>
      <c r="R11" s="135" t="s">
        <v>1</v>
      </c>
      <c r="S11" s="135" t="s">
        <v>2</v>
      </c>
      <c r="U11" s="98" t="s">
        <v>0</v>
      </c>
      <c r="V11" s="135" t="s">
        <v>1</v>
      </c>
      <c r="W11" s="135" t="s">
        <v>2</v>
      </c>
      <c r="Y11" s="98" t="s">
        <v>0</v>
      </c>
      <c r="Z11" s="135" t="s">
        <v>1</v>
      </c>
      <c r="AA11" s="135" t="s">
        <v>2</v>
      </c>
      <c r="AC11" s="98" t="s">
        <v>0</v>
      </c>
      <c r="AD11" s="135" t="s">
        <v>1</v>
      </c>
      <c r="AE11" s="135" t="s">
        <v>2</v>
      </c>
      <c r="AF11" s="182"/>
      <c r="AG11" s="131" t="s">
        <v>0</v>
      </c>
      <c r="AH11" s="133" t="s">
        <v>1</v>
      </c>
      <c r="AI11" s="133" t="s">
        <v>2</v>
      </c>
    </row>
    <row r="12" spans="1:35" hidden="1" x14ac:dyDescent="0.3">
      <c r="A12" s="112" t="s">
        <v>184</v>
      </c>
      <c r="B12" s="113">
        <v>0</v>
      </c>
      <c r="C12" s="107">
        <f t="shared" ref="C12" si="0">B12/12</f>
        <v>0</v>
      </c>
      <c r="D12" s="107"/>
      <c r="E12" s="112" t="s">
        <v>184</v>
      </c>
      <c r="F12" s="113">
        <v>0</v>
      </c>
      <c r="G12" s="107">
        <f t="shared" ref="G12:G16" si="1">F12/12</f>
        <v>0</v>
      </c>
      <c r="I12" s="112" t="s">
        <v>184</v>
      </c>
      <c r="J12" s="113">
        <v>0</v>
      </c>
      <c r="K12" s="107">
        <f t="shared" ref="K12:K16" si="2">J12/12</f>
        <v>0</v>
      </c>
      <c r="M12" s="112" t="s">
        <v>184</v>
      </c>
      <c r="N12" s="113">
        <v>0</v>
      </c>
      <c r="O12" s="107">
        <f t="shared" ref="O12:O16" si="3">N12/12</f>
        <v>0</v>
      </c>
      <c r="Q12" s="112" t="s">
        <v>184</v>
      </c>
      <c r="R12" s="113">
        <v>0</v>
      </c>
      <c r="S12" s="107">
        <f t="shared" ref="S12:S16" si="4">R12/12</f>
        <v>0</v>
      </c>
      <c r="U12" s="112" t="s">
        <v>184</v>
      </c>
      <c r="V12" s="113">
        <v>0</v>
      </c>
      <c r="W12" s="107">
        <f t="shared" ref="W12:W16" si="5">V12/12</f>
        <v>0</v>
      </c>
      <c r="Y12" s="112" t="s">
        <v>184</v>
      </c>
      <c r="Z12" s="113">
        <v>0</v>
      </c>
      <c r="AA12" s="107">
        <f t="shared" ref="AA12:AA16" si="6">Z12/12</f>
        <v>0</v>
      </c>
      <c r="AC12" s="112" t="s">
        <v>184</v>
      </c>
      <c r="AD12" s="113">
        <v>0</v>
      </c>
      <c r="AE12" s="107">
        <f t="shared" ref="AE12:AE16" si="7">AD12/12</f>
        <v>0</v>
      </c>
      <c r="AF12" s="182"/>
      <c r="AG12" s="112" t="s">
        <v>184</v>
      </c>
      <c r="AH12" s="113">
        <f>B12+F12+J12+N12+R12+V12+Z12+AD12</f>
        <v>0</v>
      </c>
      <c r="AI12" s="113">
        <f>C12+G12+K12+O12+S12+W12+AA12+AE12</f>
        <v>0</v>
      </c>
    </row>
    <row r="13" spans="1:35" hidden="1" x14ac:dyDescent="0.3">
      <c r="A13" s="112" t="s">
        <v>185</v>
      </c>
      <c r="B13" s="113">
        <v>0</v>
      </c>
      <c r="C13" s="107">
        <f t="shared" ref="C13:C16" si="8">B13/12</f>
        <v>0</v>
      </c>
      <c r="D13" s="107"/>
      <c r="E13" s="112" t="s">
        <v>185</v>
      </c>
      <c r="F13" s="113">
        <v>0</v>
      </c>
      <c r="G13" s="107">
        <f t="shared" si="1"/>
        <v>0</v>
      </c>
      <c r="I13" s="112" t="s">
        <v>185</v>
      </c>
      <c r="J13" s="113">
        <v>0</v>
      </c>
      <c r="K13" s="107">
        <f t="shared" si="2"/>
        <v>0</v>
      </c>
      <c r="M13" s="112" t="s">
        <v>185</v>
      </c>
      <c r="N13" s="113">
        <v>0</v>
      </c>
      <c r="O13" s="107">
        <f t="shared" si="3"/>
        <v>0</v>
      </c>
      <c r="Q13" s="112" t="s">
        <v>185</v>
      </c>
      <c r="R13" s="113">
        <v>0</v>
      </c>
      <c r="S13" s="107">
        <f t="shared" si="4"/>
        <v>0</v>
      </c>
      <c r="U13" s="112" t="s">
        <v>185</v>
      </c>
      <c r="V13" s="113">
        <v>0</v>
      </c>
      <c r="W13" s="107">
        <f t="shared" si="5"/>
        <v>0</v>
      </c>
      <c r="Y13" s="112" t="s">
        <v>185</v>
      </c>
      <c r="Z13" s="113">
        <v>0</v>
      </c>
      <c r="AA13" s="107">
        <f t="shared" si="6"/>
        <v>0</v>
      </c>
      <c r="AC13" s="112" t="s">
        <v>185</v>
      </c>
      <c r="AD13" s="113">
        <v>0</v>
      </c>
      <c r="AE13" s="107">
        <f t="shared" si="7"/>
        <v>0</v>
      </c>
      <c r="AF13" s="182"/>
      <c r="AG13" s="112" t="s">
        <v>185</v>
      </c>
      <c r="AH13" s="113">
        <f t="shared" ref="AH13:AH15" si="9">B13+F13+J13+N13+R13+V13+Z13+AD13</f>
        <v>0</v>
      </c>
      <c r="AI13" s="113">
        <f t="shared" ref="AI13:AI15" si="10">C13+G13+K13+O13+S13+W13+AA13+AE13</f>
        <v>0</v>
      </c>
    </row>
    <row r="14" spans="1:35" x14ac:dyDescent="0.3">
      <c r="A14" s="112" t="s">
        <v>186</v>
      </c>
      <c r="B14" s="178">
        <f>B60*B59*B61</f>
        <v>0</v>
      </c>
      <c r="C14" s="174">
        <f>B14/12</f>
        <v>0</v>
      </c>
      <c r="D14" s="107"/>
      <c r="E14" s="112" t="s">
        <v>186</v>
      </c>
      <c r="F14" s="178">
        <f>F60*F59*F61</f>
        <v>0</v>
      </c>
      <c r="G14" s="174">
        <f>F14/12</f>
        <v>0</v>
      </c>
      <c r="I14" s="112" t="s">
        <v>186</v>
      </c>
      <c r="J14" s="178">
        <f>J60*J59*J61</f>
        <v>0</v>
      </c>
      <c r="K14" s="174">
        <f t="shared" si="2"/>
        <v>0</v>
      </c>
      <c r="M14" s="112" t="s">
        <v>184</v>
      </c>
      <c r="N14" s="178">
        <f>N60*N59*N61</f>
        <v>0</v>
      </c>
      <c r="O14" s="174">
        <f t="shared" si="3"/>
        <v>0</v>
      </c>
      <c r="Q14" s="112" t="s">
        <v>184</v>
      </c>
      <c r="R14" s="178">
        <f>R60*R59*R61</f>
        <v>0</v>
      </c>
      <c r="S14" s="174">
        <f t="shared" si="4"/>
        <v>0</v>
      </c>
      <c r="U14" s="112" t="s">
        <v>184</v>
      </c>
      <c r="V14" s="178">
        <f>V60*V59*V61</f>
        <v>0</v>
      </c>
      <c r="W14" s="174">
        <f t="shared" si="5"/>
        <v>0</v>
      </c>
      <c r="Y14" s="112" t="s">
        <v>184</v>
      </c>
      <c r="Z14" s="178">
        <f>Z60*Z59*Z61</f>
        <v>0</v>
      </c>
      <c r="AA14" s="174">
        <f t="shared" si="6"/>
        <v>0</v>
      </c>
      <c r="AC14" s="112" t="s">
        <v>184</v>
      </c>
      <c r="AD14" s="178">
        <f>AD60*AD59*AD61</f>
        <v>0</v>
      </c>
      <c r="AE14" s="174">
        <f t="shared" si="7"/>
        <v>0</v>
      </c>
      <c r="AF14" s="182"/>
      <c r="AG14" s="267" t="s">
        <v>186</v>
      </c>
      <c r="AH14" s="268">
        <f t="shared" si="9"/>
        <v>0</v>
      </c>
      <c r="AI14" s="268">
        <f t="shared" si="10"/>
        <v>0</v>
      </c>
    </row>
    <row r="15" spans="1:35" x14ac:dyDescent="0.3">
      <c r="A15" s="112" t="s">
        <v>187</v>
      </c>
      <c r="B15" s="234">
        <v>0</v>
      </c>
      <c r="C15" s="235">
        <f t="shared" si="8"/>
        <v>0</v>
      </c>
      <c r="D15" s="107"/>
      <c r="E15" s="114" t="s">
        <v>187</v>
      </c>
      <c r="F15" s="234">
        <v>0</v>
      </c>
      <c r="G15" s="235">
        <f t="shared" si="1"/>
        <v>0</v>
      </c>
      <c r="I15" s="112" t="s">
        <v>187</v>
      </c>
      <c r="J15" s="234">
        <v>0</v>
      </c>
      <c r="K15" s="235">
        <f t="shared" si="2"/>
        <v>0</v>
      </c>
      <c r="M15" s="112" t="s">
        <v>187</v>
      </c>
      <c r="N15" s="234">
        <v>0</v>
      </c>
      <c r="O15" s="235">
        <f t="shared" si="3"/>
        <v>0</v>
      </c>
      <c r="Q15" s="112" t="s">
        <v>187</v>
      </c>
      <c r="R15" s="234">
        <v>0</v>
      </c>
      <c r="S15" s="235">
        <f t="shared" si="4"/>
        <v>0</v>
      </c>
      <c r="U15" s="112" t="s">
        <v>187</v>
      </c>
      <c r="V15" s="234">
        <v>0</v>
      </c>
      <c r="W15" s="235">
        <f t="shared" si="5"/>
        <v>0</v>
      </c>
      <c r="Y15" s="114" t="s">
        <v>187</v>
      </c>
      <c r="Z15" s="234">
        <v>0</v>
      </c>
      <c r="AA15" s="235">
        <f t="shared" si="6"/>
        <v>0</v>
      </c>
      <c r="AC15" s="114" t="s">
        <v>187</v>
      </c>
      <c r="AD15" s="234">
        <v>0</v>
      </c>
      <c r="AE15" s="235">
        <f t="shared" si="7"/>
        <v>0</v>
      </c>
      <c r="AF15" s="182"/>
      <c r="AG15" s="267" t="s">
        <v>187</v>
      </c>
      <c r="AH15" s="269">
        <f t="shared" si="9"/>
        <v>0</v>
      </c>
      <c r="AI15" s="269">
        <f t="shared" si="10"/>
        <v>0</v>
      </c>
    </row>
    <row r="16" spans="1:35" ht="15" thickBot="1" x14ac:dyDescent="0.35">
      <c r="A16" s="116" t="s">
        <v>188</v>
      </c>
      <c r="B16" s="241">
        <f>SUM(B12:B15)</f>
        <v>0</v>
      </c>
      <c r="C16" s="241">
        <f t="shared" si="8"/>
        <v>0</v>
      </c>
      <c r="D16" s="102"/>
      <c r="E16" s="100" t="s">
        <v>188</v>
      </c>
      <c r="F16" s="241">
        <f>SUM(F12:F15)</f>
        <v>0</v>
      </c>
      <c r="G16" s="241">
        <f t="shared" si="1"/>
        <v>0</v>
      </c>
      <c r="I16" s="116" t="s">
        <v>188</v>
      </c>
      <c r="J16" s="241">
        <f>SUM(J12:J15)</f>
        <v>0</v>
      </c>
      <c r="K16" s="241">
        <f t="shared" si="2"/>
        <v>0</v>
      </c>
      <c r="M16" s="116" t="s">
        <v>188</v>
      </c>
      <c r="N16" s="241">
        <f>SUM(N12:N15)</f>
        <v>0</v>
      </c>
      <c r="O16" s="241">
        <f t="shared" si="3"/>
        <v>0</v>
      </c>
      <c r="Q16" s="116" t="s">
        <v>188</v>
      </c>
      <c r="R16" s="241">
        <f>SUM(R12:R15)</f>
        <v>0</v>
      </c>
      <c r="S16" s="241">
        <f t="shared" si="4"/>
        <v>0</v>
      </c>
      <c r="U16" s="116" t="s">
        <v>188</v>
      </c>
      <c r="V16" s="241">
        <f>SUM(V12:V15)</f>
        <v>0</v>
      </c>
      <c r="W16" s="241">
        <f t="shared" si="5"/>
        <v>0</v>
      </c>
      <c r="Y16" s="100" t="s">
        <v>188</v>
      </c>
      <c r="Z16" s="241">
        <f>SUM(Z12:Z15)</f>
        <v>0</v>
      </c>
      <c r="AA16" s="241">
        <f t="shared" si="6"/>
        <v>0</v>
      </c>
      <c r="AC16" s="100" t="s">
        <v>188</v>
      </c>
      <c r="AD16" s="241">
        <f>SUM(AD12:AD15)</f>
        <v>0</v>
      </c>
      <c r="AE16" s="241">
        <f t="shared" si="7"/>
        <v>0</v>
      </c>
      <c r="AF16" s="182"/>
      <c r="AG16" s="270" t="s">
        <v>188</v>
      </c>
      <c r="AH16" s="271">
        <f>SUM(AH12:AH15)</f>
        <v>0</v>
      </c>
      <c r="AI16" s="271">
        <f t="shared" ref="AI16" si="11">AH16/12</f>
        <v>0</v>
      </c>
    </row>
    <row r="17" spans="1:36" ht="15" thickTop="1" x14ac:dyDescent="0.3">
      <c r="A17" s="117"/>
      <c r="B17" s="104"/>
      <c r="C17" s="104"/>
      <c r="D17" s="104"/>
      <c r="E17" s="103"/>
      <c r="F17" s="101"/>
      <c r="G17" s="101"/>
      <c r="I17" s="117"/>
      <c r="J17" s="104"/>
      <c r="K17" s="104"/>
      <c r="M17" s="117"/>
      <c r="N17" s="104"/>
      <c r="O17" s="104"/>
      <c r="Q17" s="117"/>
      <c r="R17" s="104"/>
      <c r="S17" s="104"/>
      <c r="U17" s="117"/>
      <c r="V17" s="104"/>
      <c r="W17" s="104"/>
      <c r="Y17" s="103"/>
      <c r="Z17" s="101"/>
      <c r="AA17" s="101"/>
      <c r="AC17" s="103"/>
      <c r="AD17" s="101"/>
      <c r="AE17" s="101"/>
      <c r="AF17" s="182"/>
      <c r="AG17" s="272"/>
      <c r="AH17" s="273"/>
      <c r="AI17" s="273"/>
    </row>
    <row r="18" spans="1:36" x14ac:dyDescent="0.3">
      <c r="A18" s="118" t="s">
        <v>17</v>
      </c>
      <c r="B18" s="135" t="s">
        <v>1</v>
      </c>
      <c r="C18" s="135" t="s">
        <v>2</v>
      </c>
      <c r="D18" s="104"/>
      <c r="E18" s="105" t="s">
        <v>17</v>
      </c>
      <c r="F18" s="135" t="s">
        <v>1</v>
      </c>
      <c r="G18" s="135" t="s">
        <v>2</v>
      </c>
      <c r="I18" s="118" t="s">
        <v>17</v>
      </c>
      <c r="J18" s="135" t="s">
        <v>1</v>
      </c>
      <c r="K18" s="135" t="s">
        <v>2</v>
      </c>
      <c r="M18" s="118" t="s">
        <v>17</v>
      </c>
      <c r="N18" s="135" t="s">
        <v>1</v>
      </c>
      <c r="O18" s="135" t="s">
        <v>2</v>
      </c>
      <c r="Q18" s="118" t="s">
        <v>17</v>
      </c>
      <c r="R18" s="135" t="s">
        <v>1</v>
      </c>
      <c r="S18" s="135" t="s">
        <v>2</v>
      </c>
      <c r="U18" s="118" t="s">
        <v>17</v>
      </c>
      <c r="V18" s="135" t="s">
        <v>1</v>
      </c>
      <c r="W18" s="135" t="s">
        <v>2</v>
      </c>
      <c r="Y18" s="105" t="s">
        <v>17</v>
      </c>
      <c r="Z18" s="135" t="s">
        <v>1</v>
      </c>
      <c r="AA18" s="135" t="s">
        <v>2</v>
      </c>
      <c r="AC18" s="105" t="s">
        <v>17</v>
      </c>
      <c r="AD18" s="135" t="s">
        <v>1</v>
      </c>
      <c r="AE18" s="135" t="s">
        <v>2</v>
      </c>
      <c r="AF18" s="182"/>
      <c r="AG18" s="132" t="s">
        <v>17</v>
      </c>
      <c r="AH18" s="134" t="s">
        <v>1</v>
      </c>
      <c r="AI18" s="134" t="s">
        <v>2</v>
      </c>
    </row>
    <row r="19" spans="1:36" x14ac:dyDescent="0.3">
      <c r="A19" s="238" t="s">
        <v>189</v>
      </c>
      <c r="B19" s="236">
        <v>0</v>
      </c>
      <c r="C19" s="237">
        <f t="shared" ref="C19:C53" si="12">B19/12</f>
        <v>0</v>
      </c>
      <c r="D19" s="102"/>
      <c r="E19" s="238" t="s">
        <v>189</v>
      </c>
      <c r="F19" s="236">
        <v>0</v>
      </c>
      <c r="G19" s="237">
        <f t="shared" ref="G19:G53" si="13">F19/12</f>
        <v>0</v>
      </c>
      <c r="I19" s="238" t="s">
        <v>189</v>
      </c>
      <c r="J19" s="236">
        <v>0</v>
      </c>
      <c r="K19" s="237">
        <f t="shared" ref="K19:K53" si="14">J19/12</f>
        <v>0</v>
      </c>
      <c r="M19" s="238" t="s">
        <v>189</v>
      </c>
      <c r="N19" s="236">
        <v>0</v>
      </c>
      <c r="O19" s="237">
        <f t="shared" ref="O19:O53" si="15">N19/12</f>
        <v>0</v>
      </c>
      <c r="Q19" s="238" t="s">
        <v>189</v>
      </c>
      <c r="R19" s="236">
        <v>0</v>
      </c>
      <c r="S19" s="237">
        <f t="shared" ref="S19:S53" si="16">R19/12</f>
        <v>0</v>
      </c>
      <c r="U19" s="238" t="s">
        <v>189</v>
      </c>
      <c r="V19" s="236">
        <v>0</v>
      </c>
      <c r="W19" s="237">
        <f t="shared" ref="W19:W20" si="17">V19/12</f>
        <v>0</v>
      </c>
      <c r="Y19" s="238" t="s">
        <v>189</v>
      </c>
      <c r="Z19" s="236">
        <v>0</v>
      </c>
      <c r="AA19" s="237">
        <f t="shared" ref="AA19:AA20" si="18">Z19/12</f>
        <v>0</v>
      </c>
      <c r="AC19" s="238" t="s">
        <v>189</v>
      </c>
      <c r="AD19" s="236">
        <v>0</v>
      </c>
      <c r="AE19" s="237">
        <f t="shared" ref="AE19:AE20" si="19">AD19/12</f>
        <v>0</v>
      </c>
      <c r="AF19" s="182"/>
      <c r="AG19" s="274" t="s">
        <v>189</v>
      </c>
      <c r="AH19" s="275">
        <f t="shared" ref="AH19" si="20">B19+F19+J19+N19+R19+V19+Z19+AD19</f>
        <v>0</v>
      </c>
      <c r="AI19" s="275">
        <f t="shared" ref="AI19" si="21">C19+G19+K19+O19+S19+W19+AA19+AE19</f>
        <v>0</v>
      </c>
    </row>
    <row r="20" spans="1:36" x14ac:dyDescent="0.3">
      <c r="A20" s="179" t="s">
        <v>230</v>
      </c>
      <c r="B20" s="175">
        <f>SUM(B21:B32)</f>
        <v>0</v>
      </c>
      <c r="C20" s="175">
        <f t="shared" si="12"/>
        <v>0</v>
      </c>
      <c r="D20" s="102"/>
      <c r="E20" s="179" t="s">
        <v>230</v>
      </c>
      <c r="F20" s="175">
        <f>SUM(F21:F32)</f>
        <v>0</v>
      </c>
      <c r="G20" s="175">
        <f>F20/12</f>
        <v>0</v>
      </c>
      <c r="I20" s="179" t="s">
        <v>230</v>
      </c>
      <c r="J20" s="175">
        <f>SUM(J21:J32)</f>
        <v>0</v>
      </c>
      <c r="K20" s="175">
        <f t="shared" si="14"/>
        <v>0</v>
      </c>
      <c r="M20" s="179" t="s">
        <v>230</v>
      </c>
      <c r="N20" s="175">
        <f>SUM(N21:N32)</f>
        <v>0</v>
      </c>
      <c r="O20" s="175">
        <f t="shared" si="15"/>
        <v>0</v>
      </c>
      <c r="Q20" s="179" t="s">
        <v>230</v>
      </c>
      <c r="R20" s="175">
        <f>SUM(R21:R32)</f>
        <v>0</v>
      </c>
      <c r="S20" s="175">
        <f t="shared" si="16"/>
        <v>0</v>
      </c>
      <c r="U20" s="179" t="s">
        <v>230</v>
      </c>
      <c r="V20" s="175">
        <f>SUM(V21:V32)</f>
        <v>0</v>
      </c>
      <c r="W20" s="175">
        <f t="shared" si="17"/>
        <v>0</v>
      </c>
      <c r="Y20" s="179" t="s">
        <v>230</v>
      </c>
      <c r="Z20" s="175">
        <f>SUM(Z21:Z32)</f>
        <v>0</v>
      </c>
      <c r="AA20" s="175">
        <f t="shared" si="18"/>
        <v>0</v>
      </c>
      <c r="AC20" s="179" t="s">
        <v>230</v>
      </c>
      <c r="AD20" s="175">
        <f>SUM(AD21:AD32)</f>
        <v>0</v>
      </c>
      <c r="AE20" s="175">
        <f t="shared" si="19"/>
        <v>0</v>
      </c>
      <c r="AF20" s="182"/>
      <c r="AG20" s="276" t="s">
        <v>230</v>
      </c>
      <c r="AH20" s="277">
        <f>B20+F20+J20+N20+R20+V20+Z20+AD20</f>
        <v>0</v>
      </c>
      <c r="AI20" s="277">
        <f>C20+G20+K20+O20+S20+W20+AA20+AE20</f>
        <v>0</v>
      </c>
    </row>
    <row r="21" spans="1:36" x14ac:dyDescent="0.3">
      <c r="A21" s="261" t="s">
        <v>190</v>
      </c>
      <c r="B21" s="174">
        <f>C21*12</f>
        <v>0</v>
      </c>
      <c r="C21" s="174">
        <f>+Labor!F15*'21 Billing Rate Calc'!$B$59</f>
        <v>0</v>
      </c>
      <c r="D21" s="107"/>
      <c r="E21" s="261" t="str">
        <f>+$A21</f>
        <v>Admin Pro</v>
      </c>
      <c r="F21" s="174">
        <f>G21*12</f>
        <v>0</v>
      </c>
      <c r="G21" s="174">
        <f>+Labor!G15*'21 Billing Rate Calc'!$F$59</f>
        <v>0</v>
      </c>
      <c r="I21" s="261" t="str">
        <f>+$A21</f>
        <v>Admin Pro</v>
      </c>
      <c r="J21" s="174">
        <f>+K21*12</f>
        <v>0</v>
      </c>
      <c r="K21" s="174">
        <f>+Labor!H15*'21 Billing Rate Calc'!$J$59</f>
        <v>0</v>
      </c>
      <c r="M21" s="261" t="str">
        <f>+$A21</f>
        <v>Admin Pro</v>
      </c>
      <c r="N21" s="174">
        <f>+O21*12</f>
        <v>0</v>
      </c>
      <c r="O21" s="174">
        <f>+Labor!I15*'21 Billing Rate Calc'!$N$59</f>
        <v>0</v>
      </c>
      <c r="Q21" s="261" t="str">
        <f>+$A21</f>
        <v>Admin Pro</v>
      </c>
      <c r="R21" s="174">
        <f>+S21*12</f>
        <v>0</v>
      </c>
      <c r="S21" s="174">
        <f>+Labor!J15*'21 Billing Rate Calc'!$R$59</f>
        <v>0</v>
      </c>
      <c r="U21" s="261" t="str">
        <f>+$A21</f>
        <v>Admin Pro</v>
      </c>
      <c r="V21" s="174">
        <f>+W21*12</f>
        <v>0</v>
      </c>
      <c r="W21" s="174">
        <f>+Labor!K15*'21 Billing Rate Calc'!$V$59</f>
        <v>0</v>
      </c>
      <c r="Y21" s="261" t="str">
        <f>+$A21</f>
        <v>Admin Pro</v>
      </c>
      <c r="Z21" s="174">
        <f>+AA21*12</f>
        <v>0</v>
      </c>
      <c r="AA21" s="174">
        <f>+Labor!L15*'21 Billing Rate Calc'!$Z$59</f>
        <v>0</v>
      </c>
      <c r="AC21" s="261" t="str">
        <f>+$A21</f>
        <v>Admin Pro</v>
      </c>
      <c r="AD21" s="174">
        <f>+AE21*12</f>
        <v>0</v>
      </c>
      <c r="AE21" s="174">
        <f>+Labor!M15*'21 Billing Rate Calc'!$AD$59</f>
        <v>0</v>
      </c>
      <c r="AF21" s="182"/>
      <c r="AG21" s="278" t="str">
        <f>+$A21</f>
        <v>Admin Pro</v>
      </c>
      <c r="AH21" s="268">
        <f t="shared" ref="AH21:AH52" si="22">B21+F21+J21+N21+R21+V21+Z21+AD21</f>
        <v>0</v>
      </c>
      <c r="AI21" s="268">
        <f>C21+G21+K21+O21+S21+W21+AA21+AE21</f>
        <v>0</v>
      </c>
      <c r="AJ21" s="166"/>
    </row>
    <row r="22" spans="1:36" x14ac:dyDescent="0.3">
      <c r="A22" s="261" t="s">
        <v>252</v>
      </c>
      <c r="B22" s="174">
        <f>C22*12</f>
        <v>0</v>
      </c>
      <c r="C22" s="174">
        <f>+C21*'FY26 Fringe Rates'!$D$5</f>
        <v>0</v>
      </c>
      <c r="D22" s="107"/>
      <c r="E22" s="261" t="str">
        <f t="shared" ref="E22:E32" si="23">+$A22</f>
        <v xml:space="preserve">Admin Pro Fringe </v>
      </c>
      <c r="F22" s="174">
        <f>G22*12</f>
        <v>0</v>
      </c>
      <c r="G22" s="174">
        <f>+G21*'FY26 Fringe Rates'!$D$5</f>
        <v>0</v>
      </c>
      <c r="I22" s="261" t="str">
        <f t="shared" ref="I22:I32" si="24">+$A22</f>
        <v xml:space="preserve">Admin Pro Fringe </v>
      </c>
      <c r="J22" s="174">
        <f>+K22*12</f>
        <v>0</v>
      </c>
      <c r="K22" s="174">
        <f>+K21*'FY26 Fringe Rates'!$D$5</f>
        <v>0</v>
      </c>
      <c r="M22" s="261" t="str">
        <f t="shared" ref="M22:M32" si="25">+$A22</f>
        <v xml:space="preserve">Admin Pro Fringe </v>
      </c>
      <c r="N22" s="174">
        <f>+O22*12</f>
        <v>0</v>
      </c>
      <c r="O22" s="174">
        <f>+O21*'FY26 Fringe Rates'!$D$5</f>
        <v>0</v>
      </c>
      <c r="Q22" s="261" t="str">
        <f t="shared" ref="Q22:Q32" si="26">+$A22</f>
        <v xml:space="preserve">Admin Pro Fringe </v>
      </c>
      <c r="R22" s="174">
        <f>+S22*12</f>
        <v>0</v>
      </c>
      <c r="S22" s="174">
        <f>+S21*'FY26 Fringe Rates'!$D$5</f>
        <v>0</v>
      </c>
      <c r="U22" s="261" t="str">
        <f t="shared" ref="U22:U32" si="27">+$A22</f>
        <v xml:space="preserve">Admin Pro Fringe </v>
      </c>
      <c r="V22" s="174">
        <f>+W22*12</f>
        <v>0</v>
      </c>
      <c r="W22" s="174">
        <f>+W21*'FY26 Fringe Rates'!$D$5</f>
        <v>0</v>
      </c>
      <c r="Y22" s="261" t="str">
        <f t="shared" ref="Y22:Y32" si="28">+$A22</f>
        <v xml:space="preserve">Admin Pro Fringe </v>
      </c>
      <c r="Z22" s="174">
        <f>+AA22*12</f>
        <v>0</v>
      </c>
      <c r="AA22" s="174">
        <f>+AA21*'FY26 Fringe Rates'!$D$5</f>
        <v>0</v>
      </c>
      <c r="AC22" s="261" t="str">
        <f t="shared" ref="AC22:AC32" si="29">+$A22</f>
        <v xml:space="preserve">Admin Pro Fringe </v>
      </c>
      <c r="AD22" s="174">
        <f>+AE22*12</f>
        <v>0</v>
      </c>
      <c r="AE22" s="174">
        <f>+AE21*'FY26 Fringe Rates'!$D$5</f>
        <v>0</v>
      </c>
      <c r="AF22" s="182"/>
      <c r="AG22" s="278" t="str">
        <f t="shared" ref="AG22:AG32" si="30">+$A22</f>
        <v xml:space="preserve">Admin Pro Fringe </v>
      </c>
      <c r="AH22" s="268">
        <f t="shared" si="22"/>
        <v>0</v>
      </c>
      <c r="AI22" s="268">
        <f t="shared" ref="AI22:AI52" si="31">C22+G22+K22+O22+S22+W22+AA22+AE22</f>
        <v>0</v>
      </c>
      <c r="AJ22" s="166"/>
    </row>
    <row r="23" spans="1:36" x14ac:dyDescent="0.3">
      <c r="A23" s="261" t="s">
        <v>211</v>
      </c>
      <c r="B23" s="174">
        <f>+C23*12</f>
        <v>0</v>
      </c>
      <c r="C23" s="174">
        <f>+Labor!F10*'21 Billing Rate Calc'!$B$59</f>
        <v>0</v>
      </c>
      <c r="D23" s="107"/>
      <c r="E23" s="261" t="str">
        <f t="shared" si="23"/>
        <v>Academic Faculty</v>
      </c>
      <c r="F23" s="174">
        <f t="shared" ref="F23:F28" si="32">+G23*12</f>
        <v>0</v>
      </c>
      <c r="G23" s="174">
        <f>+Labor!G10*'21 Billing Rate Calc'!$F$59</f>
        <v>0</v>
      </c>
      <c r="I23" s="261" t="str">
        <f t="shared" si="24"/>
        <v>Academic Faculty</v>
      </c>
      <c r="J23" s="174">
        <f t="shared" ref="J23:J28" si="33">+K23*12</f>
        <v>0</v>
      </c>
      <c r="K23" s="174">
        <f>+Labor!H10*'21 Billing Rate Calc'!$J$59</f>
        <v>0</v>
      </c>
      <c r="M23" s="261" t="str">
        <f t="shared" si="25"/>
        <v>Academic Faculty</v>
      </c>
      <c r="N23" s="174">
        <f t="shared" ref="N23:N28" si="34">+O23*12</f>
        <v>0</v>
      </c>
      <c r="O23" s="174">
        <f>+Labor!I10*'21 Billing Rate Calc'!$N$59</f>
        <v>0</v>
      </c>
      <c r="Q23" s="261" t="str">
        <f t="shared" si="26"/>
        <v>Academic Faculty</v>
      </c>
      <c r="R23" s="174">
        <f t="shared" ref="R23:R28" si="35">+S23*12</f>
        <v>0</v>
      </c>
      <c r="S23" s="174">
        <f>+Labor!J10*'21 Billing Rate Calc'!$R$59</f>
        <v>0</v>
      </c>
      <c r="U23" s="261" t="str">
        <f t="shared" si="27"/>
        <v>Academic Faculty</v>
      </c>
      <c r="V23" s="174">
        <f t="shared" ref="V23:V28" si="36">+W23*12</f>
        <v>0</v>
      </c>
      <c r="W23" s="174">
        <f>+Labor!K10*'21 Billing Rate Calc'!$V$59</f>
        <v>0</v>
      </c>
      <c r="Y23" s="261" t="str">
        <f t="shared" si="28"/>
        <v>Academic Faculty</v>
      </c>
      <c r="Z23" s="174">
        <f t="shared" ref="Z23:Z28" si="37">+AA23*12</f>
        <v>0</v>
      </c>
      <c r="AA23" s="174">
        <f>+Labor!L10*'21 Billing Rate Calc'!$Z$59</f>
        <v>0</v>
      </c>
      <c r="AC23" s="261" t="str">
        <f t="shared" si="29"/>
        <v>Academic Faculty</v>
      </c>
      <c r="AD23" s="174">
        <f t="shared" ref="AD23:AD28" si="38">+AE23*12</f>
        <v>0</v>
      </c>
      <c r="AE23" s="174">
        <f>+Labor!M10*'21 Billing Rate Calc'!$AD$59</f>
        <v>0</v>
      </c>
      <c r="AF23" s="182"/>
      <c r="AG23" s="278" t="str">
        <f t="shared" si="30"/>
        <v>Academic Faculty</v>
      </c>
      <c r="AH23" s="268">
        <f t="shared" si="22"/>
        <v>0</v>
      </c>
      <c r="AI23" s="268">
        <f t="shared" si="31"/>
        <v>0</v>
      </c>
      <c r="AJ23" s="166"/>
    </row>
    <row r="24" spans="1:36" x14ac:dyDescent="0.3">
      <c r="A24" s="261" t="s">
        <v>253</v>
      </c>
      <c r="B24" s="174">
        <f t="shared" ref="B24:B28" si="39">+C24*12</f>
        <v>0</v>
      </c>
      <c r="C24" s="174">
        <f>+C23*'FY26 Fringe Rates'!$D$3</f>
        <v>0</v>
      </c>
      <c r="D24" s="107"/>
      <c r="E24" s="261" t="str">
        <f t="shared" si="23"/>
        <v>Academic Faculty Fringe</v>
      </c>
      <c r="F24" s="174">
        <f t="shared" si="32"/>
        <v>0</v>
      </c>
      <c r="G24" s="174">
        <f>+G23*'FY26 Fringe Rates'!$D$3</f>
        <v>0</v>
      </c>
      <c r="I24" s="261" t="str">
        <f t="shared" si="24"/>
        <v>Academic Faculty Fringe</v>
      </c>
      <c r="J24" s="174">
        <f t="shared" si="33"/>
        <v>0</v>
      </c>
      <c r="K24" s="174">
        <f>+K23*'FY26 Fringe Rates'!$D$3</f>
        <v>0</v>
      </c>
      <c r="M24" s="261" t="str">
        <f t="shared" si="25"/>
        <v>Academic Faculty Fringe</v>
      </c>
      <c r="N24" s="174">
        <f t="shared" si="34"/>
        <v>0</v>
      </c>
      <c r="O24" s="174">
        <f>+O23*'FY26 Fringe Rates'!$D$3</f>
        <v>0</v>
      </c>
      <c r="Q24" s="261" t="str">
        <f t="shared" si="26"/>
        <v>Academic Faculty Fringe</v>
      </c>
      <c r="R24" s="174">
        <f t="shared" si="35"/>
        <v>0</v>
      </c>
      <c r="S24" s="174">
        <f>+S23*'FY26 Fringe Rates'!$D$3</f>
        <v>0</v>
      </c>
      <c r="U24" s="261" t="str">
        <f t="shared" si="27"/>
        <v>Academic Faculty Fringe</v>
      </c>
      <c r="V24" s="174">
        <f t="shared" si="36"/>
        <v>0</v>
      </c>
      <c r="W24" s="174">
        <f>+W23*'FY26 Fringe Rates'!$D$3</f>
        <v>0</v>
      </c>
      <c r="Y24" s="261" t="str">
        <f t="shared" si="28"/>
        <v>Academic Faculty Fringe</v>
      </c>
      <c r="Z24" s="174">
        <f t="shared" si="37"/>
        <v>0</v>
      </c>
      <c r="AA24" s="174">
        <f>+AA23*'FY26 Fringe Rates'!$D$3</f>
        <v>0</v>
      </c>
      <c r="AC24" s="261" t="str">
        <f t="shared" si="29"/>
        <v>Academic Faculty Fringe</v>
      </c>
      <c r="AD24" s="174">
        <f t="shared" si="38"/>
        <v>0</v>
      </c>
      <c r="AE24" s="174">
        <f>+AE23*'FY26 Fringe Rates'!$D$3</f>
        <v>0</v>
      </c>
      <c r="AF24" s="182"/>
      <c r="AG24" s="278" t="str">
        <f t="shared" si="30"/>
        <v>Academic Faculty Fringe</v>
      </c>
      <c r="AH24" s="268">
        <f t="shared" si="22"/>
        <v>0</v>
      </c>
      <c r="AI24" s="268">
        <f t="shared" si="31"/>
        <v>0</v>
      </c>
      <c r="AJ24" s="166"/>
    </row>
    <row r="25" spans="1:36" x14ac:dyDescent="0.3">
      <c r="A25" s="261" t="s">
        <v>222</v>
      </c>
      <c r="B25" s="174">
        <f t="shared" si="39"/>
        <v>0</v>
      </c>
      <c r="C25" s="174">
        <f>+Labor!F20*'21 Billing Rate Calc'!$B$59</f>
        <v>0</v>
      </c>
      <c r="D25" s="107"/>
      <c r="E25" s="261" t="str">
        <f t="shared" si="23"/>
        <v>Grad Asst &amp; Pre-Doc Fellows</v>
      </c>
      <c r="F25" s="174">
        <f t="shared" si="32"/>
        <v>0</v>
      </c>
      <c r="G25" s="174">
        <f>+Labor!G20*'21 Billing Rate Calc'!$F$59</f>
        <v>0</v>
      </c>
      <c r="I25" s="261" t="str">
        <f t="shared" si="24"/>
        <v>Grad Asst &amp; Pre-Doc Fellows</v>
      </c>
      <c r="J25" s="174">
        <f t="shared" si="33"/>
        <v>0</v>
      </c>
      <c r="K25" s="174">
        <f>+Labor!H20*'21 Billing Rate Calc'!$J$59</f>
        <v>0</v>
      </c>
      <c r="M25" s="261" t="str">
        <f t="shared" si="25"/>
        <v>Grad Asst &amp; Pre-Doc Fellows</v>
      </c>
      <c r="N25" s="174">
        <f t="shared" si="34"/>
        <v>0</v>
      </c>
      <c r="O25" s="174">
        <f>+Labor!I20*'21 Billing Rate Calc'!$N$59</f>
        <v>0</v>
      </c>
      <c r="Q25" s="261" t="str">
        <f t="shared" si="26"/>
        <v>Grad Asst &amp; Pre-Doc Fellows</v>
      </c>
      <c r="R25" s="174">
        <f t="shared" si="35"/>
        <v>0</v>
      </c>
      <c r="S25" s="174">
        <f>+Labor!J20*'21 Billing Rate Calc'!$R$59</f>
        <v>0</v>
      </c>
      <c r="U25" s="261" t="str">
        <f t="shared" si="27"/>
        <v>Grad Asst &amp; Pre-Doc Fellows</v>
      </c>
      <c r="V25" s="174">
        <f t="shared" si="36"/>
        <v>0</v>
      </c>
      <c r="W25" s="174">
        <f>+Labor!K20*'21 Billing Rate Calc'!$V$59</f>
        <v>0</v>
      </c>
      <c r="Y25" s="261" t="str">
        <f t="shared" si="28"/>
        <v>Grad Asst &amp; Pre-Doc Fellows</v>
      </c>
      <c r="Z25" s="174">
        <f t="shared" si="37"/>
        <v>0</v>
      </c>
      <c r="AA25" s="174">
        <f>+Labor!L20*'21 Billing Rate Calc'!$Z$59</f>
        <v>0</v>
      </c>
      <c r="AC25" s="261" t="str">
        <f t="shared" si="29"/>
        <v>Grad Asst &amp; Pre-Doc Fellows</v>
      </c>
      <c r="AD25" s="174">
        <f t="shared" si="38"/>
        <v>0</v>
      </c>
      <c r="AE25" s="174">
        <f>+Labor!M20*'21 Billing Rate Calc'!$AD$59</f>
        <v>0</v>
      </c>
      <c r="AF25" s="182"/>
      <c r="AG25" s="278" t="str">
        <f t="shared" si="30"/>
        <v>Grad Asst &amp; Pre-Doc Fellows</v>
      </c>
      <c r="AH25" s="268">
        <f t="shared" si="22"/>
        <v>0</v>
      </c>
      <c r="AI25" s="268">
        <f t="shared" si="31"/>
        <v>0</v>
      </c>
      <c r="AJ25" s="166"/>
    </row>
    <row r="26" spans="1:36" x14ac:dyDescent="0.3">
      <c r="A26" s="261" t="s">
        <v>254</v>
      </c>
      <c r="B26" s="174">
        <f t="shared" si="39"/>
        <v>0</v>
      </c>
      <c r="C26" s="174">
        <f>+C25*'FY26 Fringe Rates'!$D$13</f>
        <v>0</v>
      </c>
      <c r="D26" s="107"/>
      <c r="E26" s="261" t="str">
        <f t="shared" si="23"/>
        <v>GA &amp; PDF Fringe</v>
      </c>
      <c r="F26" s="174">
        <f t="shared" si="32"/>
        <v>0</v>
      </c>
      <c r="G26" s="174">
        <f>+G25*'FY26 Fringe Rates'!$D$13</f>
        <v>0</v>
      </c>
      <c r="I26" s="261" t="str">
        <f t="shared" si="24"/>
        <v>GA &amp; PDF Fringe</v>
      </c>
      <c r="J26" s="174">
        <f t="shared" si="33"/>
        <v>0</v>
      </c>
      <c r="K26" s="174">
        <f>+K25*'FY26 Fringe Rates'!$D$13</f>
        <v>0</v>
      </c>
      <c r="M26" s="261" t="str">
        <f t="shared" si="25"/>
        <v>GA &amp; PDF Fringe</v>
      </c>
      <c r="N26" s="174">
        <f t="shared" si="34"/>
        <v>0</v>
      </c>
      <c r="O26" s="174">
        <f>+O25*'FY26 Fringe Rates'!$D$13</f>
        <v>0</v>
      </c>
      <c r="Q26" s="261" t="str">
        <f t="shared" si="26"/>
        <v>GA &amp; PDF Fringe</v>
      </c>
      <c r="R26" s="174">
        <f t="shared" si="35"/>
        <v>0</v>
      </c>
      <c r="S26" s="174">
        <f>+S25*'FY26 Fringe Rates'!$D$13</f>
        <v>0</v>
      </c>
      <c r="U26" s="261" t="str">
        <f t="shared" si="27"/>
        <v>GA &amp; PDF Fringe</v>
      </c>
      <c r="V26" s="174">
        <f t="shared" si="36"/>
        <v>0</v>
      </c>
      <c r="W26" s="174">
        <f>+W25*'FY26 Fringe Rates'!$D$13</f>
        <v>0</v>
      </c>
      <c r="Y26" s="261" t="str">
        <f t="shared" si="28"/>
        <v>GA &amp; PDF Fringe</v>
      </c>
      <c r="Z26" s="174">
        <f t="shared" si="37"/>
        <v>0</v>
      </c>
      <c r="AA26" s="174">
        <f>+AA25*'FY26 Fringe Rates'!$D$13</f>
        <v>0</v>
      </c>
      <c r="AC26" s="261" t="str">
        <f t="shared" si="29"/>
        <v>GA &amp; PDF Fringe</v>
      </c>
      <c r="AD26" s="174">
        <f t="shared" si="38"/>
        <v>0</v>
      </c>
      <c r="AE26" s="174">
        <f>+AE25*'FY26 Fringe Rates'!$D$13</f>
        <v>0</v>
      </c>
      <c r="AF26" s="182"/>
      <c r="AG26" s="278" t="str">
        <f t="shared" si="30"/>
        <v>GA &amp; PDF Fringe</v>
      </c>
      <c r="AH26" s="268">
        <f t="shared" si="22"/>
        <v>0</v>
      </c>
      <c r="AI26" s="268">
        <f t="shared" si="31"/>
        <v>0</v>
      </c>
      <c r="AJ26" s="166"/>
    </row>
    <row r="27" spans="1:36" x14ac:dyDescent="0.3">
      <c r="A27" s="261" t="s">
        <v>212</v>
      </c>
      <c r="B27" s="174">
        <f t="shared" si="39"/>
        <v>0</v>
      </c>
      <c r="C27" s="174">
        <f>+Labor!F30*'21 Billing Rate Calc'!$B$59</f>
        <v>0</v>
      </c>
      <c r="D27" s="107"/>
      <c r="E27" s="261" t="str">
        <f t="shared" si="23"/>
        <v>State Classified</v>
      </c>
      <c r="F27" s="174">
        <f t="shared" si="32"/>
        <v>0</v>
      </c>
      <c r="G27" s="174">
        <f>+Labor!G30*'21 Billing Rate Calc'!$F$59</f>
        <v>0</v>
      </c>
      <c r="I27" s="261" t="str">
        <f t="shared" si="24"/>
        <v>State Classified</v>
      </c>
      <c r="J27" s="174">
        <f t="shared" si="33"/>
        <v>0</v>
      </c>
      <c r="K27" s="174">
        <f>+Labor!H30*'21 Billing Rate Calc'!$J$59</f>
        <v>0</v>
      </c>
      <c r="M27" s="261" t="str">
        <f t="shared" si="25"/>
        <v>State Classified</v>
      </c>
      <c r="N27" s="174">
        <f t="shared" si="34"/>
        <v>0</v>
      </c>
      <c r="O27" s="174">
        <f>+Labor!I30*'21 Billing Rate Calc'!$N$59</f>
        <v>0</v>
      </c>
      <c r="Q27" s="261" t="str">
        <f t="shared" si="26"/>
        <v>State Classified</v>
      </c>
      <c r="R27" s="174">
        <f t="shared" si="35"/>
        <v>0</v>
      </c>
      <c r="S27" s="174">
        <f>+Labor!J30*'21 Billing Rate Calc'!$R$59</f>
        <v>0</v>
      </c>
      <c r="U27" s="261" t="str">
        <f t="shared" si="27"/>
        <v>State Classified</v>
      </c>
      <c r="V27" s="174">
        <f t="shared" si="36"/>
        <v>0</v>
      </c>
      <c r="W27" s="174">
        <f>+Labor!K30*'21 Billing Rate Calc'!$V$59</f>
        <v>0</v>
      </c>
      <c r="Y27" s="261" t="str">
        <f t="shared" si="28"/>
        <v>State Classified</v>
      </c>
      <c r="Z27" s="174">
        <f t="shared" si="37"/>
        <v>0</v>
      </c>
      <c r="AA27" s="174">
        <f>+Labor!L30*'21 Billing Rate Calc'!$Z$59</f>
        <v>0</v>
      </c>
      <c r="AC27" s="261" t="str">
        <f t="shared" si="29"/>
        <v>State Classified</v>
      </c>
      <c r="AD27" s="174">
        <f t="shared" si="38"/>
        <v>0</v>
      </c>
      <c r="AE27" s="174">
        <f>+Labor!M30*'21 Billing Rate Calc'!$AD$59</f>
        <v>0</v>
      </c>
      <c r="AF27" s="182"/>
      <c r="AG27" s="278" t="str">
        <f t="shared" si="30"/>
        <v>State Classified</v>
      </c>
      <c r="AH27" s="268">
        <f t="shared" si="22"/>
        <v>0</v>
      </c>
      <c r="AI27" s="268">
        <f t="shared" si="31"/>
        <v>0</v>
      </c>
      <c r="AJ27" s="166"/>
    </row>
    <row r="28" spans="1:36" x14ac:dyDescent="0.3">
      <c r="A28" s="261" t="s">
        <v>255</v>
      </c>
      <c r="B28" s="174">
        <f t="shared" si="39"/>
        <v>0</v>
      </c>
      <c r="C28" s="174">
        <f>+C27*'FY26 Fringe Rates'!$D$17</f>
        <v>0</v>
      </c>
      <c r="D28" s="107"/>
      <c r="E28" s="261" t="str">
        <f t="shared" si="23"/>
        <v>State Classified Fringe</v>
      </c>
      <c r="F28" s="174">
        <f t="shared" si="32"/>
        <v>0</v>
      </c>
      <c r="G28" s="174">
        <f>+G27*'FY26 Fringe Rates'!$D$17</f>
        <v>0</v>
      </c>
      <c r="I28" s="261" t="str">
        <f t="shared" si="24"/>
        <v>State Classified Fringe</v>
      </c>
      <c r="J28" s="174">
        <f t="shared" si="33"/>
        <v>0</v>
      </c>
      <c r="K28" s="174">
        <f>+K27*'FY26 Fringe Rates'!$D$17</f>
        <v>0</v>
      </c>
      <c r="M28" s="261" t="str">
        <f t="shared" si="25"/>
        <v>State Classified Fringe</v>
      </c>
      <c r="N28" s="174">
        <f t="shared" si="34"/>
        <v>0</v>
      </c>
      <c r="O28" s="174">
        <f>+O27*'FY26 Fringe Rates'!$D$17</f>
        <v>0</v>
      </c>
      <c r="Q28" s="261" t="str">
        <f t="shared" si="26"/>
        <v>State Classified Fringe</v>
      </c>
      <c r="R28" s="174">
        <f t="shared" si="35"/>
        <v>0</v>
      </c>
      <c r="S28" s="174">
        <f>+S27*'FY26 Fringe Rates'!$D$17</f>
        <v>0</v>
      </c>
      <c r="U28" s="261" t="str">
        <f t="shared" si="27"/>
        <v>State Classified Fringe</v>
      </c>
      <c r="V28" s="174">
        <f t="shared" si="36"/>
        <v>0</v>
      </c>
      <c r="W28" s="174">
        <f>+W27*'FY26 Fringe Rates'!$D$17</f>
        <v>0</v>
      </c>
      <c r="Y28" s="261" t="str">
        <f t="shared" si="28"/>
        <v>State Classified Fringe</v>
      </c>
      <c r="Z28" s="174">
        <f t="shared" si="37"/>
        <v>0</v>
      </c>
      <c r="AA28" s="174">
        <f>+AA27*'FY26 Fringe Rates'!$D$17</f>
        <v>0</v>
      </c>
      <c r="AC28" s="261" t="str">
        <f t="shared" si="29"/>
        <v>State Classified Fringe</v>
      </c>
      <c r="AD28" s="174">
        <f t="shared" si="38"/>
        <v>0</v>
      </c>
      <c r="AE28" s="174">
        <f>+AE27*'FY26 Fringe Rates'!$D$17</f>
        <v>0</v>
      </c>
      <c r="AF28" s="182"/>
      <c r="AG28" s="278" t="str">
        <f t="shared" si="30"/>
        <v>State Classified Fringe</v>
      </c>
      <c r="AH28" s="268">
        <f t="shared" si="22"/>
        <v>0</v>
      </c>
      <c r="AI28" s="268">
        <f t="shared" si="31"/>
        <v>0</v>
      </c>
      <c r="AJ28" s="166"/>
    </row>
    <row r="29" spans="1:36" x14ac:dyDescent="0.3">
      <c r="A29" s="261" t="s">
        <v>201</v>
      </c>
      <c r="B29" s="174">
        <f>C29*12</f>
        <v>0</v>
      </c>
      <c r="C29" s="174">
        <f>+Labor!F35*'21 Billing Rate Calc'!$B$59</f>
        <v>0</v>
      </c>
      <c r="D29" s="107"/>
      <c r="E29" s="261" t="str">
        <f t="shared" si="23"/>
        <v>Non-Student Hourly</v>
      </c>
      <c r="F29" s="174">
        <f>G29*12</f>
        <v>0</v>
      </c>
      <c r="G29" s="174">
        <f>+Labor!G35*'21 Billing Rate Calc'!$F$59</f>
        <v>0</v>
      </c>
      <c r="I29" s="261" t="str">
        <f t="shared" si="24"/>
        <v>Non-Student Hourly</v>
      </c>
      <c r="J29" s="174">
        <f>+K29*12</f>
        <v>0</v>
      </c>
      <c r="K29" s="174">
        <f>+Labor!H35*'21 Billing Rate Calc'!$J$59</f>
        <v>0</v>
      </c>
      <c r="M29" s="261" t="str">
        <f t="shared" si="25"/>
        <v>Non-Student Hourly</v>
      </c>
      <c r="N29" s="174">
        <f>+O29*12</f>
        <v>0</v>
      </c>
      <c r="O29" s="174">
        <f>+Labor!I35*'21 Billing Rate Calc'!$N$59</f>
        <v>0</v>
      </c>
      <c r="Q29" s="261" t="str">
        <f t="shared" si="26"/>
        <v>Non-Student Hourly</v>
      </c>
      <c r="R29" s="174">
        <f>+S29*12</f>
        <v>0</v>
      </c>
      <c r="S29" s="174">
        <f>+Labor!J35*'21 Billing Rate Calc'!$R$59</f>
        <v>0</v>
      </c>
      <c r="U29" s="261" t="str">
        <f t="shared" si="27"/>
        <v>Non-Student Hourly</v>
      </c>
      <c r="V29" s="174">
        <f>+W29*12</f>
        <v>0</v>
      </c>
      <c r="W29" s="174">
        <f>+Labor!K35*'21 Billing Rate Calc'!$V$59</f>
        <v>0</v>
      </c>
      <c r="Y29" s="261" t="str">
        <f t="shared" si="28"/>
        <v>Non-Student Hourly</v>
      </c>
      <c r="Z29" s="174">
        <f>+AA29*12</f>
        <v>0</v>
      </c>
      <c r="AA29" s="174">
        <f>+Labor!L35*'21 Billing Rate Calc'!$Z$59</f>
        <v>0</v>
      </c>
      <c r="AC29" s="261" t="str">
        <f t="shared" si="29"/>
        <v>Non-Student Hourly</v>
      </c>
      <c r="AD29" s="174">
        <f>+AE29*12</f>
        <v>0</v>
      </c>
      <c r="AE29" s="174">
        <f>+Labor!M35*'21 Billing Rate Calc'!$AD$59</f>
        <v>0</v>
      </c>
      <c r="AF29" s="182"/>
      <c r="AG29" s="278" t="str">
        <f t="shared" si="30"/>
        <v>Non-Student Hourly</v>
      </c>
      <c r="AH29" s="268">
        <f t="shared" si="22"/>
        <v>0</v>
      </c>
      <c r="AI29" s="268">
        <f t="shared" si="31"/>
        <v>0</v>
      </c>
      <c r="AJ29" s="166"/>
    </row>
    <row r="30" spans="1:36" x14ac:dyDescent="0.3">
      <c r="A30" s="261" t="s">
        <v>256</v>
      </c>
      <c r="B30" s="174">
        <f>C30*12</f>
        <v>0</v>
      </c>
      <c r="C30" s="174">
        <f>+C29*'FY26 Fringe Rates'!$D$33</f>
        <v>0</v>
      </c>
      <c r="D30" s="107"/>
      <c r="E30" s="261" t="str">
        <f t="shared" si="23"/>
        <v>Non-Student Hourly Fringe</v>
      </c>
      <c r="F30" s="174">
        <f>G30*12</f>
        <v>0</v>
      </c>
      <c r="G30" s="174">
        <f>+G29*'FY26 Fringe Rates'!$D$33</f>
        <v>0</v>
      </c>
      <c r="I30" s="261" t="str">
        <f t="shared" si="24"/>
        <v>Non-Student Hourly Fringe</v>
      </c>
      <c r="J30" s="174">
        <f>+K30*12</f>
        <v>0</v>
      </c>
      <c r="K30" s="174">
        <f>+K29*'FY26 Fringe Rates'!$D$33</f>
        <v>0</v>
      </c>
      <c r="M30" s="261" t="str">
        <f t="shared" si="25"/>
        <v>Non-Student Hourly Fringe</v>
      </c>
      <c r="N30" s="174">
        <f>+O30*12</f>
        <v>0</v>
      </c>
      <c r="O30" s="174">
        <f>+O29*'FY26 Fringe Rates'!$D$33</f>
        <v>0</v>
      </c>
      <c r="Q30" s="261" t="str">
        <f t="shared" si="26"/>
        <v>Non-Student Hourly Fringe</v>
      </c>
      <c r="R30" s="174">
        <f>+S30*12</f>
        <v>0</v>
      </c>
      <c r="S30" s="174">
        <f>+S29*'FY26 Fringe Rates'!$D$33</f>
        <v>0</v>
      </c>
      <c r="U30" s="261" t="str">
        <f t="shared" si="27"/>
        <v>Non-Student Hourly Fringe</v>
      </c>
      <c r="V30" s="174">
        <f>+W30*12</f>
        <v>0</v>
      </c>
      <c r="W30" s="174">
        <f>+W29*'FY26 Fringe Rates'!$D$33</f>
        <v>0</v>
      </c>
      <c r="Y30" s="261" t="str">
        <f t="shared" si="28"/>
        <v>Non-Student Hourly Fringe</v>
      </c>
      <c r="Z30" s="174">
        <f>+AA30*12</f>
        <v>0</v>
      </c>
      <c r="AA30" s="174">
        <f>+AA29*'FY26 Fringe Rates'!$D$33</f>
        <v>0</v>
      </c>
      <c r="AC30" s="261" t="str">
        <f t="shared" si="29"/>
        <v>Non-Student Hourly Fringe</v>
      </c>
      <c r="AD30" s="174">
        <f>+AE30*12</f>
        <v>0</v>
      </c>
      <c r="AE30" s="174">
        <f>+AE29*'FY26 Fringe Rates'!$D$33</f>
        <v>0</v>
      </c>
      <c r="AF30" s="182"/>
      <c r="AG30" s="278" t="str">
        <f t="shared" si="30"/>
        <v>Non-Student Hourly Fringe</v>
      </c>
      <c r="AH30" s="268">
        <f t="shared" si="22"/>
        <v>0</v>
      </c>
      <c r="AI30" s="268">
        <f t="shared" si="31"/>
        <v>0</v>
      </c>
      <c r="AJ30" s="166"/>
    </row>
    <row r="31" spans="1:36" x14ac:dyDescent="0.3">
      <c r="A31" s="261" t="s">
        <v>191</v>
      </c>
      <c r="B31" s="174">
        <f>C31*12</f>
        <v>0</v>
      </c>
      <c r="C31" s="174">
        <f>+Labor!F25*'21 Billing Rate Calc'!$B$59</f>
        <v>0</v>
      </c>
      <c r="D31" s="107"/>
      <c r="E31" s="261" t="str">
        <f t="shared" si="23"/>
        <v>Student Hourly</v>
      </c>
      <c r="F31" s="174">
        <f>G31*12</f>
        <v>0</v>
      </c>
      <c r="G31" s="174">
        <f>+Labor!G25*'21 Billing Rate Calc'!$F$59</f>
        <v>0</v>
      </c>
      <c r="I31" s="261" t="str">
        <f t="shared" si="24"/>
        <v>Student Hourly</v>
      </c>
      <c r="J31" s="174">
        <f>+K31*12</f>
        <v>0</v>
      </c>
      <c r="K31" s="174">
        <f>+Labor!H25*'21 Billing Rate Calc'!$J$59</f>
        <v>0</v>
      </c>
      <c r="M31" s="261" t="str">
        <f t="shared" si="25"/>
        <v>Student Hourly</v>
      </c>
      <c r="N31" s="174">
        <f>+O31*12</f>
        <v>0</v>
      </c>
      <c r="O31" s="174">
        <f>+Labor!I25*'21 Billing Rate Calc'!$N$59</f>
        <v>0</v>
      </c>
      <c r="Q31" s="261" t="str">
        <f t="shared" si="26"/>
        <v>Student Hourly</v>
      </c>
      <c r="R31" s="174">
        <f>+S31*12</f>
        <v>0</v>
      </c>
      <c r="S31" s="174">
        <f>+Labor!J25*'21 Billing Rate Calc'!$R$59</f>
        <v>0</v>
      </c>
      <c r="U31" s="261" t="str">
        <f t="shared" si="27"/>
        <v>Student Hourly</v>
      </c>
      <c r="V31" s="174">
        <f>+W31*12</f>
        <v>0</v>
      </c>
      <c r="W31" s="174">
        <f>+Labor!K25*'21 Billing Rate Calc'!$V$59</f>
        <v>0</v>
      </c>
      <c r="Y31" s="261" t="str">
        <f t="shared" si="28"/>
        <v>Student Hourly</v>
      </c>
      <c r="Z31" s="174">
        <f>+AA31*12</f>
        <v>0</v>
      </c>
      <c r="AA31" s="174">
        <f>+Labor!L25*'21 Billing Rate Calc'!$Z$59</f>
        <v>0</v>
      </c>
      <c r="AC31" s="261" t="str">
        <f t="shared" si="29"/>
        <v>Student Hourly</v>
      </c>
      <c r="AD31" s="174">
        <f>+AE31*12</f>
        <v>0</v>
      </c>
      <c r="AE31" s="174">
        <f>+Labor!M25*'21 Billing Rate Calc'!$AD$59</f>
        <v>0</v>
      </c>
      <c r="AF31" s="182"/>
      <c r="AG31" s="278" t="str">
        <f t="shared" si="30"/>
        <v>Student Hourly</v>
      </c>
      <c r="AH31" s="268">
        <f t="shared" si="22"/>
        <v>0</v>
      </c>
      <c r="AI31" s="268">
        <f t="shared" si="31"/>
        <v>0</v>
      </c>
      <c r="AJ31" s="166"/>
    </row>
    <row r="32" spans="1:36" x14ac:dyDescent="0.3">
      <c r="A32" s="261" t="s">
        <v>257</v>
      </c>
      <c r="B32" s="174">
        <f>C32*12</f>
        <v>0</v>
      </c>
      <c r="C32" s="174">
        <f>+C31*'FY26 Fringe Rates'!$D$27</f>
        <v>0</v>
      </c>
      <c r="D32" s="107"/>
      <c r="E32" s="261" t="str">
        <f t="shared" si="23"/>
        <v>Student Hourly Fringe</v>
      </c>
      <c r="F32" s="174">
        <f>G32*12</f>
        <v>0</v>
      </c>
      <c r="G32" s="174">
        <f>+G31*'FY26 Fringe Rates'!$D$27</f>
        <v>0</v>
      </c>
      <c r="I32" s="261" t="str">
        <f t="shared" si="24"/>
        <v>Student Hourly Fringe</v>
      </c>
      <c r="J32" s="174">
        <f>+K32*12</f>
        <v>0</v>
      </c>
      <c r="K32" s="174">
        <f>+K31*'FY26 Fringe Rates'!$D$27</f>
        <v>0</v>
      </c>
      <c r="M32" s="261" t="str">
        <f t="shared" si="25"/>
        <v>Student Hourly Fringe</v>
      </c>
      <c r="N32" s="174">
        <f>+O32*12</f>
        <v>0</v>
      </c>
      <c r="O32" s="174">
        <f>+O31*'FY26 Fringe Rates'!$D$27</f>
        <v>0</v>
      </c>
      <c r="Q32" s="261" t="str">
        <f t="shared" si="26"/>
        <v>Student Hourly Fringe</v>
      </c>
      <c r="R32" s="174">
        <f>+S32*12</f>
        <v>0</v>
      </c>
      <c r="S32" s="174">
        <f>+S31*'FY26 Fringe Rates'!$D$27</f>
        <v>0</v>
      </c>
      <c r="U32" s="261" t="str">
        <f t="shared" si="27"/>
        <v>Student Hourly Fringe</v>
      </c>
      <c r="V32" s="174">
        <f>+W32*12</f>
        <v>0</v>
      </c>
      <c r="W32" s="174">
        <f>+W31*'FY26 Fringe Rates'!$D$27</f>
        <v>0</v>
      </c>
      <c r="Y32" s="261" t="str">
        <f t="shared" si="28"/>
        <v>Student Hourly Fringe</v>
      </c>
      <c r="Z32" s="174">
        <f>+AA32*12</f>
        <v>0</v>
      </c>
      <c r="AA32" s="174">
        <f>+AA31*'FY26 Fringe Rates'!$D$27</f>
        <v>0</v>
      </c>
      <c r="AC32" s="261" t="str">
        <f t="shared" si="29"/>
        <v>Student Hourly Fringe</v>
      </c>
      <c r="AD32" s="174">
        <f>+AE32*12</f>
        <v>0</v>
      </c>
      <c r="AE32" s="174">
        <f>+AE31*'FY26 Fringe Rates'!$D$27</f>
        <v>0</v>
      </c>
      <c r="AF32" s="182"/>
      <c r="AG32" s="278" t="str">
        <f t="shared" si="30"/>
        <v>Student Hourly Fringe</v>
      </c>
      <c r="AH32" s="268">
        <f t="shared" si="22"/>
        <v>0</v>
      </c>
      <c r="AI32" s="268">
        <f t="shared" si="31"/>
        <v>0</v>
      </c>
      <c r="AJ32" s="166"/>
    </row>
    <row r="33" spans="1:36" x14ac:dyDescent="0.3">
      <c r="A33" s="180" t="s">
        <v>26</v>
      </c>
      <c r="B33" s="346">
        <v>0</v>
      </c>
      <c r="C33" s="176">
        <f t="shared" ref="C33:C52" si="40">+B33/12</f>
        <v>0</v>
      </c>
      <c r="D33" s="106"/>
      <c r="E33" s="180" t="s">
        <v>26</v>
      </c>
      <c r="F33" s="176">
        <v>0</v>
      </c>
      <c r="G33" s="176">
        <f t="shared" ref="G33:G52" si="41">+F33/12</f>
        <v>0</v>
      </c>
      <c r="I33" s="180" t="s">
        <v>26</v>
      </c>
      <c r="J33" s="176">
        <v>0</v>
      </c>
      <c r="K33" s="176">
        <f t="shared" ref="K33:K52" si="42">+J33/12</f>
        <v>0</v>
      </c>
      <c r="M33" s="180" t="s">
        <v>26</v>
      </c>
      <c r="N33" s="176">
        <v>0</v>
      </c>
      <c r="O33" s="176">
        <f t="shared" ref="O33:O52" si="43">+N33/12</f>
        <v>0</v>
      </c>
      <c r="Q33" s="180" t="s">
        <v>26</v>
      </c>
      <c r="R33" s="176">
        <v>0</v>
      </c>
      <c r="S33" s="176">
        <f t="shared" ref="S33:S52" si="44">+R33/12</f>
        <v>0</v>
      </c>
      <c r="U33" s="180" t="s">
        <v>26</v>
      </c>
      <c r="V33" s="176">
        <v>0</v>
      </c>
      <c r="W33" s="176">
        <f t="shared" ref="W33:W52" si="45">+V33/12</f>
        <v>0</v>
      </c>
      <c r="Y33" s="180" t="s">
        <v>26</v>
      </c>
      <c r="Z33" s="176">
        <v>0</v>
      </c>
      <c r="AA33" s="176">
        <f t="shared" ref="AA33:AA52" si="46">+Z33/12</f>
        <v>0</v>
      </c>
      <c r="AC33" s="180" t="s">
        <v>26</v>
      </c>
      <c r="AD33" s="176">
        <v>0</v>
      </c>
      <c r="AE33" s="176">
        <f t="shared" ref="AE33:AE52" si="47">+AD33/12</f>
        <v>0</v>
      </c>
      <c r="AF33" s="182"/>
      <c r="AG33" s="279" t="s">
        <v>26</v>
      </c>
      <c r="AH33" s="268">
        <f t="shared" si="22"/>
        <v>0</v>
      </c>
      <c r="AI33" s="268">
        <f t="shared" si="31"/>
        <v>0</v>
      </c>
      <c r="AJ33" s="111">
        <f t="shared" ref="AJ33" si="48">+AH33/12</f>
        <v>0</v>
      </c>
    </row>
    <row r="34" spans="1:36" x14ac:dyDescent="0.3">
      <c r="A34" s="181" t="s">
        <v>27</v>
      </c>
      <c r="B34" s="176">
        <f>SUM(B35:B43)</f>
        <v>0</v>
      </c>
      <c r="C34" s="176">
        <f t="shared" si="40"/>
        <v>0</v>
      </c>
      <c r="D34" s="106"/>
      <c r="E34" s="181" t="s">
        <v>27</v>
      </c>
      <c r="F34" s="176">
        <f>SUM(F35:F43)</f>
        <v>0</v>
      </c>
      <c r="G34" s="176">
        <f t="shared" si="41"/>
        <v>0</v>
      </c>
      <c r="I34" s="181" t="s">
        <v>27</v>
      </c>
      <c r="J34" s="176">
        <f>SUM(J35:J43)</f>
        <v>0</v>
      </c>
      <c r="K34" s="176">
        <f t="shared" si="42"/>
        <v>0</v>
      </c>
      <c r="M34" s="181" t="s">
        <v>27</v>
      </c>
      <c r="N34" s="176">
        <f>SUM(N35:N43)</f>
        <v>0</v>
      </c>
      <c r="O34" s="176">
        <f t="shared" si="43"/>
        <v>0</v>
      </c>
      <c r="Q34" s="181" t="s">
        <v>27</v>
      </c>
      <c r="R34" s="176">
        <f>SUM(R35:R43)</f>
        <v>0</v>
      </c>
      <c r="S34" s="176">
        <f t="shared" si="44"/>
        <v>0</v>
      </c>
      <c r="U34" s="181" t="s">
        <v>27</v>
      </c>
      <c r="V34" s="176">
        <f>SUM(V35:V43)</f>
        <v>0</v>
      </c>
      <c r="W34" s="176">
        <f t="shared" si="45"/>
        <v>0</v>
      </c>
      <c r="Y34" s="181" t="s">
        <v>27</v>
      </c>
      <c r="Z34" s="176"/>
      <c r="AA34" s="176">
        <f t="shared" si="46"/>
        <v>0</v>
      </c>
      <c r="AC34" s="181" t="s">
        <v>27</v>
      </c>
      <c r="AD34" s="176">
        <f>SUM(AD35:AD43)</f>
        <v>0</v>
      </c>
      <c r="AE34" s="176">
        <f t="shared" si="47"/>
        <v>0</v>
      </c>
      <c r="AF34" s="182"/>
      <c r="AG34" s="280" t="s">
        <v>27</v>
      </c>
      <c r="AH34" s="277">
        <f t="shared" si="22"/>
        <v>0</v>
      </c>
      <c r="AI34" s="277">
        <f t="shared" si="31"/>
        <v>0</v>
      </c>
    </row>
    <row r="35" spans="1:36" x14ac:dyDescent="0.3">
      <c r="A35" s="173" t="s">
        <v>202</v>
      </c>
      <c r="B35" s="172"/>
      <c r="C35" s="174">
        <f t="shared" si="40"/>
        <v>0</v>
      </c>
      <c r="D35" s="107"/>
      <c r="E35" s="173" t="str">
        <f>+$A35</f>
        <v>Lab Supplies</v>
      </c>
      <c r="F35" s="172"/>
      <c r="G35" s="174">
        <f t="shared" si="41"/>
        <v>0</v>
      </c>
      <c r="I35" s="173" t="str">
        <f>+$A35</f>
        <v>Lab Supplies</v>
      </c>
      <c r="J35" s="172"/>
      <c r="K35" s="174">
        <f t="shared" si="42"/>
        <v>0</v>
      </c>
      <c r="M35" s="173" t="str">
        <f>+$A35</f>
        <v>Lab Supplies</v>
      </c>
      <c r="N35" s="172"/>
      <c r="O35" s="174">
        <f t="shared" si="43"/>
        <v>0</v>
      </c>
      <c r="Q35" s="173" t="str">
        <f>+$A35</f>
        <v>Lab Supplies</v>
      </c>
      <c r="R35" s="172"/>
      <c r="S35" s="174">
        <f t="shared" si="44"/>
        <v>0</v>
      </c>
      <c r="U35" s="173" t="str">
        <f>+$A35</f>
        <v>Lab Supplies</v>
      </c>
      <c r="V35" s="172"/>
      <c r="W35" s="174">
        <f t="shared" si="45"/>
        <v>0</v>
      </c>
      <c r="Y35" s="173" t="str">
        <f>+$A35</f>
        <v>Lab Supplies</v>
      </c>
      <c r="Z35" s="172"/>
      <c r="AA35" s="174">
        <f t="shared" si="46"/>
        <v>0</v>
      </c>
      <c r="AC35" s="173" t="str">
        <f>+$A35</f>
        <v>Lab Supplies</v>
      </c>
      <c r="AD35" s="172"/>
      <c r="AE35" s="174">
        <f t="shared" si="47"/>
        <v>0</v>
      </c>
      <c r="AF35" s="182"/>
      <c r="AG35" s="281" t="str">
        <f>+$A35</f>
        <v>Lab Supplies</v>
      </c>
      <c r="AH35" s="268">
        <f t="shared" si="22"/>
        <v>0</v>
      </c>
      <c r="AI35" s="268">
        <f t="shared" si="31"/>
        <v>0</v>
      </c>
    </row>
    <row r="36" spans="1:36" x14ac:dyDescent="0.3">
      <c r="A36" s="173" t="s">
        <v>332</v>
      </c>
      <c r="B36" s="172"/>
      <c r="C36" s="174">
        <f t="shared" si="40"/>
        <v>0</v>
      </c>
      <c r="D36" s="107"/>
      <c r="E36" s="173" t="str">
        <f t="shared" ref="E36:E43" si="49">+$A36</f>
        <v>PPE</v>
      </c>
      <c r="F36" s="172"/>
      <c r="G36" s="174">
        <f t="shared" si="41"/>
        <v>0</v>
      </c>
      <c r="I36" s="173" t="str">
        <f t="shared" ref="I36:I43" si="50">+$A36</f>
        <v>PPE</v>
      </c>
      <c r="J36" s="172"/>
      <c r="K36" s="174">
        <f t="shared" si="42"/>
        <v>0</v>
      </c>
      <c r="M36" s="173" t="str">
        <f t="shared" ref="M36:M43" si="51">+$A36</f>
        <v>PPE</v>
      </c>
      <c r="N36" s="172"/>
      <c r="O36" s="174">
        <f t="shared" si="43"/>
        <v>0</v>
      </c>
      <c r="Q36" s="173" t="str">
        <f t="shared" ref="Q36:Q43" si="52">+$A36</f>
        <v>PPE</v>
      </c>
      <c r="R36" s="172"/>
      <c r="S36" s="174">
        <f t="shared" si="44"/>
        <v>0</v>
      </c>
      <c r="U36" s="173" t="str">
        <f t="shared" ref="U36:U43" si="53">+$A36</f>
        <v>PPE</v>
      </c>
      <c r="V36" s="172"/>
      <c r="W36" s="174">
        <f t="shared" si="45"/>
        <v>0</v>
      </c>
      <c r="Y36" s="173" t="str">
        <f t="shared" ref="Y36:Y43" si="54">+$A36</f>
        <v>PPE</v>
      </c>
      <c r="Z36" s="172"/>
      <c r="AA36" s="174">
        <f t="shared" si="46"/>
        <v>0</v>
      </c>
      <c r="AC36" s="173" t="str">
        <f t="shared" ref="AC36:AC43" si="55">+$A36</f>
        <v>PPE</v>
      </c>
      <c r="AD36" s="172"/>
      <c r="AE36" s="174">
        <f t="shared" si="47"/>
        <v>0</v>
      </c>
      <c r="AF36" s="182"/>
      <c r="AG36" s="281" t="str">
        <f t="shared" ref="AG36:AG43" si="56">+$A36</f>
        <v>PPE</v>
      </c>
      <c r="AH36" s="268">
        <f t="shared" si="22"/>
        <v>0</v>
      </c>
      <c r="AI36" s="268">
        <f t="shared" si="31"/>
        <v>0</v>
      </c>
    </row>
    <row r="37" spans="1:36" x14ac:dyDescent="0.3">
      <c r="A37" s="173" t="s">
        <v>333</v>
      </c>
      <c r="B37" s="172"/>
      <c r="C37" s="174">
        <f t="shared" si="40"/>
        <v>0</v>
      </c>
      <c r="D37" s="107"/>
      <c r="E37" s="173" t="str">
        <f t="shared" si="49"/>
        <v>Chemicals</v>
      </c>
      <c r="F37" s="172"/>
      <c r="G37" s="174">
        <f t="shared" si="41"/>
        <v>0</v>
      </c>
      <c r="I37" s="173" t="str">
        <f t="shared" si="50"/>
        <v>Chemicals</v>
      </c>
      <c r="J37" s="172"/>
      <c r="K37" s="174">
        <f t="shared" si="42"/>
        <v>0</v>
      </c>
      <c r="M37" s="173" t="str">
        <f t="shared" si="51"/>
        <v>Chemicals</v>
      </c>
      <c r="N37" s="172"/>
      <c r="O37" s="174">
        <f t="shared" si="43"/>
        <v>0</v>
      </c>
      <c r="Q37" s="173" t="str">
        <f t="shared" si="52"/>
        <v>Chemicals</v>
      </c>
      <c r="R37" s="172"/>
      <c r="S37" s="174">
        <f t="shared" si="44"/>
        <v>0</v>
      </c>
      <c r="U37" s="173" t="str">
        <f t="shared" si="53"/>
        <v>Chemicals</v>
      </c>
      <c r="V37" s="172"/>
      <c r="W37" s="174">
        <f t="shared" si="45"/>
        <v>0</v>
      </c>
      <c r="Y37" s="173" t="str">
        <f t="shared" si="54"/>
        <v>Chemicals</v>
      </c>
      <c r="Z37" s="172"/>
      <c r="AA37" s="174">
        <f t="shared" si="46"/>
        <v>0</v>
      </c>
      <c r="AC37" s="173" t="str">
        <f t="shared" si="55"/>
        <v>Chemicals</v>
      </c>
      <c r="AD37" s="172"/>
      <c r="AE37" s="174">
        <f t="shared" si="47"/>
        <v>0</v>
      </c>
      <c r="AF37" s="182"/>
      <c r="AG37" s="281" t="str">
        <f t="shared" si="56"/>
        <v>Chemicals</v>
      </c>
      <c r="AH37" s="268">
        <f t="shared" si="22"/>
        <v>0</v>
      </c>
      <c r="AI37" s="268">
        <f t="shared" si="31"/>
        <v>0</v>
      </c>
    </row>
    <row r="38" spans="1:36" x14ac:dyDescent="0.3">
      <c r="A38" s="173" t="s">
        <v>197</v>
      </c>
      <c r="B38" s="172"/>
      <c r="C38" s="174">
        <f t="shared" si="40"/>
        <v>0</v>
      </c>
      <c r="D38" s="107"/>
      <c r="E38" s="173" t="str">
        <f t="shared" si="49"/>
        <v>Instrument Lubricant</v>
      </c>
      <c r="F38" s="172"/>
      <c r="G38" s="174">
        <f t="shared" si="41"/>
        <v>0</v>
      </c>
      <c r="I38" s="173" t="str">
        <f t="shared" si="50"/>
        <v>Instrument Lubricant</v>
      </c>
      <c r="J38" s="172"/>
      <c r="K38" s="174">
        <f t="shared" si="42"/>
        <v>0</v>
      </c>
      <c r="M38" s="173" t="str">
        <f t="shared" si="51"/>
        <v>Instrument Lubricant</v>
      </c>
      <c r="N38" s="172"/>
      <c r="O38" s="174">
        <f t="shared" si="43"/>
        <v>0</v>
      </c>
      <c r="Q38" s="173" t="str">
        <f t="shared" si="52"/>
        <v>Instrument Lubricant</v>
      </c>
      <c r="R38" s="172"/>
      <c r="S38" s="174">
        <f t="shared" si="44"/>
        <v>0</v>
      </c>
      <c r="U38" s="173" t="str">
        <f t="shared" si="53"/>
        <v>Instrument Lubricant</v>
      </c>
      <c r="V38" s="172"/>
      <c r="W38" s="174">
        <f t="shared" si="45"/>
        <v>0</v>
      </c>
      <c r="Y38" s="173" t="str">
        <f t="shared" si="54"/>
        <v>Instrument Lubricant</v>
      </c>
      <c r="Z38" s="172"/>
      <c r="AA38" s="174">
        <f t="shared" si="46"/>
        <v>0</v>
      </c>
      <c r="AC38" s="173" t="str">
        <f t="shared" si="55"/>
        <v>Instrument Lubricant</v>
      </c>
      <c r="AD38" s="172"/>
      <c r="AE38" s="174">
        <f t="shared" si="47"/>
        <v>0</v>
      </c>
      <c r="AF38" s="182"/>
      <c r="AG38" s="281" t="str">
        <f t="shared" si="56"/>
        <v>Instrument Lubricant</v>
      </c>
      <c r="AH38" s="268">
        <f t="shared" si="22"/>
        <v>0</v>
      </c>
      <c r="AI38" s="268">
        <f t="shared" si="31"/>
        <v>0</v>
      </c>
    </row>
    <row r="39" spans="1:36" x14ac:dyDescent="0.3">
      <c r="A39" s="173" t="s">
        <v>198</v>
      </c>
      <c r="B39" s="172"/>
      <c r="C39" s="174">
        <f t="shared" si="40"/>
        <v>0</v>
      </c>
      <c r="D39" s="107"/>
      <c r="E39" s="173" t="str">
        <f t="shared" si="49"/>
        <v>Disinfectant</v>
      </c>
      <c r="F39" s="172"/>
      <c r="G39" s="174">
        <f t="shared" si="41"/>
        <v>0</v>
      </c>
      <c r="I39" s="173" t="str">
        <f t="shared" si="50"/>
        <v>Disinfectant</v>
      </c>
      <c r="J39" s="172"/>
      <c r="K39" s="174">
        <f t="shared" si="42"/>
        <v>0</v>
      </c>
      <c r="M39" s="173" t="str">
        <f t="shared" si="51"/>
        <v>Disinfectant</v>
      </c>
      <c r="N39" s="172"/>
      <c r="O39" s="174">
        <f t="shared" si="43"/>
        <v>0</v>
      </c>
      <c r="Q39" s="173" t="str">
        <f t="shared" si="52"/>
        <v>Disinfectant</v>
      </c>
      <c r="R39" s="172"/>
      <c r="S39" s="174">
        <f t="shared" si="44"/>
        <v>0</v>
      </c>
      <c r="U39" s="173" t="str">
        <f t="shared" si="53"/>
        <v>Disinfectant</v>
      </c>
      <c r="V39" s="172"/>
      <c r="W39" s="174">
        <f t="shared" si="45"/>
        <v>0</v>
      </c>
      <c r="Y39" s="173" t="str">
        <f t="shared" si="54"/>
        <v>Disinfectant</v>
      </c>
      <c r="Z39" s="172"/>
      <c r="AA39" s="174">
        <f t="shared" si="46"/>
        <v>0</v>
      </c>
      <c r="AC39" s="173" t="str">
        <f t="shared" si="55"/>
        <v>Disinfectant</v>
      </c>
      <c r="AD39" s="172"/>
      <c r="AE39" s="174">
        <f t="shared" si="47"/>
        <v>0</v>
      </c>
      <c r="AF39" s="182"/>
      <c r="AG39" s="281" t="str">
        <f t="shared" si="56"/>
        <v>Disinfectant</v>
      </c>
      <c r="AH39" s="268">
        <f t="shared" si="22"/>
        <v>0</v>
      </c>
      <c r="AI39" s="268">
        <f t="shared" si="31"/>
        <v>0</v>
      </c>
    </row>
    <row r="40" spans="1:36" x14ac:dyDescent="0.3">
      <c r="A40" s="173" t="s">
        <v>199</v>
      </c>
      <c r="B40" s="172"/>
      <c r="C40" s="174">
        <f t="shared" si="40"/>
        <v>0</v>
      </c>
      <c r="D40" s="107"/>
      <c r="E40" s="173" t="str">
        <f t="shared" si="49"/>
        <v>Paper Towels</v>
      </c>
      <c r="F40" s="172"/>
      <c r="G40" s="174">
        <f t="shared" si="41"/>
        <v>0</v>
      </c>
      <c r="I40" s="173" t="str">
        <f t="shared" si="50"/>
        <v>Paper Towels</v>
      </c>
      <c r="J40" s="172"/>
      <c r="K40" s="174">
        <f t="shared" si="42"/>
        <v>0</v>
      </c>
      <c r="M40" s="173" t="str">
        <f t="shared" si="51"/>
        <v>Paper Towels</v>
      </c>
      <c r="N40" s="172"/>
      <c r="O40" s="174">
        <f t="shared" si="43"/>
        <v>0</v>
      </c>
      <c r="Q40" s="173" t="str">
        <f t="shared" si="52"/>
        <v>Paper Towels</v>
      </c>
      <c r="R40" s="172"/>
      <c r="S40" s="174">
        <f t="shared" si="44"/>
        <v>0</v>
      </c>
      <c r="U40" s="173" t="str">
        <f t="shared" si="53"/>
        <v>Paper Towels</v>
      </c>
      <c r="V40" s="172"/>
      <c r="W40" s="174">
        <f t="shared" si="45"/>
        <v>0</v>
      </c>
      <c r="Y40" s="173" t="str">
        <f t="shared" si="54"/>
        <v>Paper Towels</v>
      </c>
      <c r="Z40" s="172"/>
      <c r="AA40" s="174">
        <f t="shared" si="46"/>
        <v>0</v>
      </c>
      <c r="AC40" s="173" t="str">
        <f t="shared" si="55"/>
        <v>Paper Towels</v>
      </c>
      <c r="AD40" s="172"/>
      <c r="AE40" s="174">
        <f t="shared" si="47"/>
        <v>0</v>
      </c>
      <c r="AF40" s="182"/>
      <c r="AG40" s="281" t="str">
        <f t="shared" si="56"/>
        <v>Paper Towels</v>
      </c>
      <c r="AH40" s="268">
        <f t="shared" si="22"/>
        <v>0</v>
      </c>
      <c r="AI40" s="268">
        <f t="shared" si="31"/>
        <v>0</v>
      </c>
    </row>
    <row r="41" spans="1:36" x14ac:dyDescent="0.3">
      <c r="A41" s="173" t="s">
        <v>334</v>
      </c>
      <c r="B41" s="172"/>
      <c r="C41" s="174">
        <f t="shared" si="40"/>
        <v>0</v>
      </c>
      <c r="D41" s="107"/>
      <c r="E41" s="173" t="str">
        <f t="shared" si="49"/>
        <v>Slides, Pipettes, etc.</v>
      </c>
      <c r="F41" s="172"/>
      <c r="G41" s="174">
        <f t="shared" si="41"/>
        <v>0</v>
      </c>
      <c r="I41" s="173" t="str">
        <f t="shared" si="50"/>
        <v>Slides, Pipettes, etc.</v>
      </c>
      <c r="J41" s="172"/>
      <c r="K41" s="174">
        <f t="shared" si="42"/>
        <v>0</v>
      </c>
      <c r="M41" s="173" t="str">
        <f t="shared" si="51"/>
        <v>Slides, Pipettes, etc.</v>
      </c>
      <c r="N41" s="172"/>
      <c r="O41" s="174">
        <f t="shared" si="43"/>
        <v>0</v>
      </c>
      <c r="Q41" s="173" t="str">
        <f t="shared" si="52"/>
        <v>Slides, Pipettes, etc.</v>
      </c>
      <c r="R41" s="172"/>
      <c r="S41" s="174">
        <f t="shared" si="44"/>
        <v>0</v>
      </c>
      <c r="U41" s="173" t="str">
        <f t="shared" si="53"/>
        <v>Slides, Pipettes, etc.</v>
      </c>
      <c r="V41" s="172"/>
      <c r="W41" s="174">
        <f t="shared" si="45"/>
        <v>0</v>
      </c>
      <c r="Y41" s="173" t="str">
        <f t="shared" si="54"/>
        <v>Slides, Pipettes, etc.</v>
      </c>
      <c r="Z41" s="172"/>
      <c r="AA41" s="174">
        <f t="shared" si="46"/>
        <v>0</v>
      </c>
      <c r="AC41" s="173" t="str">
        <f t="shared" si="55"/>
        <v>Slides, Pipettes, etc.</v>
      </c>
      <c r="AD41" s="172"/>
      <c r="AE41" s="174">
        <f t="shared" si="47"/>
        <v>0</v>
      </c>
      <c r="AF41" s="182"/>
      <c r="AG41" s="281" t="str">
        <f t="shared" si="56"/>
        <v>Slides, Pipettes, etc.</v>
      </c>
      <c r="AH41" s="268">
        <f t="shared" si="22"/>
        <v>0</v>
      </c>
      <c r="AI41" s="268">
        <f t="shared" si="31"/>
        <v>0</v>
      </c>
    </row>
    <row r="42" spans="1:36" x14ac:dyDescent="0.3">
      <c r="A42" s="173"/>
      <c r="B42" s="172"/>
      <c r="C42" s="174">
        <f t="shared" si="40"/>
        <v>0</v>
      </c>
      <c r="D42" s="107"/>
      <c r="E42" s="173">
        <f t="shared" si="49"/>
        <v>0</v>
      </c>
      <c r="F42" s="172"/>
      <c r="G42" s="174">
        <f t="shared" si="41"/>
        <v>0</v>
      </c>
      <c r="I42" s="173">
        <f t="shared" si="50"/>
        <v>0</v>
      </c>
      <c r="J42" s="172"/>
      <c r="K42" s="174">
        <f t="shared" si="42"/>
        <v>0</v>
      </c>
      <c r="M42" s="173">
        <f t="shared" si="51"/>
        <v>0</v>
      </c>
      <c r="N42" s="172"/>
      <c r="O42" s="174">
        <f t="shared" si="43"/>
        <v>0</v>
      </c>
      <c r="Q42" s="173">
        <f t="shared" si="52"/>
        <v>0</v>
      </c>
      <c r="R42" s="172"/>
      <c r="S42" s="174">
        <f t="shared" si="44"/>
        <v>0</v>
      </c>
      <c r="U42" s="173">
        <f t="shared" si="53"/>
        <v>0</v>
      </c>
      <c r="V42" s="172"/>
      <c r="W42" s="174">
        <f t="shared" si="45"/>
        <v>0</v>
      </c>
      <c r="Y42" s="173">
        <f t="shared" si="54"/>
        <v>0</v>
      </c>
      <c r="Z42" s="172"/>
      <c r="AA42" s="174">
        <f t="shared" si="46"/>
        <v>0</v>
      </c>
      <c r="AC42" s="173">
        <f t="shared" si="55"/>
        <v>0</v>
      </c>
      <c r="AD42" s="172"/>
      <c r="AE42" s="174">
        <f t="shared" si="47"/>
        <v>0</v>
      </c>
      <c r="AF42" s="182"/>
      <c r="AG42" s="281">
        <f t="shared" si="56"/>
        <v>0</v>
      </c>
      <c r="AH42" s="268">
        <f t="shared" si="22"/>
        <v>0</v>
      </c>
      <c r="AI42" s="268">
        <f t="shared" si="31"/>
        <v>0</v>
      </c>
    </row>
    <row r="43" spans="1:36" x14ac:dyDescent="0.3">
      <c r="A43" s="173"/>
      <c r="B43" s="172"/>
      <c r="C43" s="174">
        <f t="shared" si="40"/>
        <v>0</v>
      </c>
      <c r="D43" s="107"/>
      <c r="E43" s="173">
        <f t="shared" si="49"/>
        <v>0</v>
      </c>
      <c r="F43" s="172"/>
      <c r="G43" s="174">
        <f t="shared" si="41"/>
        <v>0</v>
      </c>
      <c r="I43" s="173">
        <f t="shared" si="50"/>
        <v>0</v>
      </c>
      <c r="J43" s="172"/>
      <c r="K43" s="174">
        <f t="shared" si="42"/>
        <v>0</v>
      </c>
      <c r="M43" s="173">
        <f t="shared" si="51"/>
        <v>0</v>
      </c>
      <c r="N43" s="172"/>
      <c r="O43" s="174">
        <f t="shared" si="43"/>
        <v>0</v>
      </c>
      <c r="Q43" s="173">
        <f t="shared" si="52"/>
        <v>0</v>
      </c>
      <c r="R43" s="172"/>
      <c r="S43" s="174">
        <f t="shared" si="44"/>
        <v>0</v>
      </c>
      <c r="U43" s="173">
        <f t="shared" si="53"/>
        <v>0</v>
      </c>
      <c r="V43" s="172"/>
      <c r="W43" s="174">
        <f t="shared" si="45"/>
        <v>0</v>
      </c>
      <c r="Y43" s="173">
        <f t="shared" si="54"/>
        <v>0</v>
      </c>
      <c r="Z43" s="172"/>
      <c r="AA43" s="174">
        <f t="shared" si="46"/>
        <v>0</v>
      </c>
      <c r="AC43" s="173">
        <f t="shared" si="55"/>
        <v>0</v>
      </c>
      <c r="AD43" s="172"/>
      <c r="AE43" s="174">
        <f t="shared" si="47"/>
        <v>0</v>
      </c>
      <c r="AF43" s="182"/>
      <c r="AG43" s="281">
        <f t="shared" si="56"/>
        <v>0</v>
      </c>
      <c r="AH43" s="268">
        <f t="shared" si="22"/>
        <v>0</v>
      </c>
      <c r="AI43" s="268">
        <f t="shared" si="31"/>
        <v>0</v>
      </c>
    </row>
    <row r="44" spans="1:36" x14ac:dyDescent="0.3">
      <c r="A44" s="181" t="s">
        <v>22</v>
      </c>
      <c r="B44" s="176">
        <f>SUM(B45:B52)</f>
        <v>0</v>
      </c>
      <c r="C44" s="176">
        <f t="shared" si="40"/>
        <v>0</v>
      </c>
      <c r="D44" s="106"/>
      <c r="E44" s="181" t="s">
        <v>22</v>
      </c>
      <c r="F44" s="176">
        <f>SUM(F45:F52)</f>
        <v>0</v>
      </c>
      <c r="G44" s="176">
        <f t="shared" si="41"/>
        <v>0</v>
      </c>
      <c r="I44" s="181" t="s">
        <v>22</v>
      </c>
      <c r="J44" s="176">
        <f>SUM(J45:J52)</f>
        <v>0</v>
      </c>
      <c r="K44" s="176">
        <f t="shared" si="42"/>
        <v>0</v>
      </c>
      <c r="M44" s="181" t="s">
        <v>22</v>
      </c>
      <c r="N44" s="176">
        <f>SUM(N45:N52)</f>
        <v>0</v>
      </c>
      <c r="O44" s="176">
        <f t="shared" si="43"/>
        <v>0</v>
      </c>
      <c r="Q44" s="181" t="s">
        <v>22</v>
      </c>
      <c r="R44" s="176">
        <f>SUM(R45:R52)</f>
        <v>0</v>
      </c>
      <c r="S44" s="176">
        <f t="shared" si="44"/>
        <v>0</v>
      </c>
      <c r="U44" s="181" t="s">
        <v>22</v>
      </c>
      <c r="V44" s="176">
        <f>SUM(V45:V52)</f>
        <v>0</v>
      </c>
      <c r="W44" s="176">
        <f t="shared" si="45"/>
        <v>0</v>
      </c>
      <c r="Y44" s="181" t="s">
        <v>22</v>
      </c>
      <c r="Z44" s="176">
        <f>SUM(Z45:Z52)</f>
        <v>0</v>
      </c>
      <c r="AA44" s="176">
        <f t="shared" si="46"/>
        <v>0</v>
      </c>
      <c r="AC44" s="181" t="s">
        <v>22</v>
      </c>
      <c r="AD44" s="176">
        <f>SUM(AD45:AD52)</f>
        <v>0</v>
      </c>
      <c r="AE44" s="176">
        <f t="shared" si="47"/>
        <v>0</v>
      </c>
      <c r="AF44" s="182"/>
      <c r="AG44" s="280" t="s">
        <v>22</v>
      </c>
      <c r="AH44" s="277">
        <f>B44+F44+J44+N44+R44+V44+Z44+AD44</f>
        <v>0</v>
      </c>
      <c r="AI44" s="277">
        <f t="shared" si="31"/>
        <v>0</v>
      </c>
    </row>
    <row r="45" spans="1:36" x14ac:dyDescent="0.3">
      <c r="A45" s="173" t="s">
        <v>153</v>
      </c>
      <c r="B45" s="172"/>
      <c r="C45" s="174">
        <f t="shared" si="40"/>
        <v>0</v>
      </c>
      <c r="D45" s="107"/>
      <c r="E45" s="173" t="str">
        <f>+$A45</f>
        <v>Services</v>
      </c>
      <c r="F45" s="172"/>
      <c r="G45" s="174">
        <f t="shared" si="41"/>
        <v>0</v>
      </c>
      <c r="I45" s="173" t="str">
        <f>+$A45</f>
        <v>Services</v>
      </c>
      <c r="J45" s="172"/>
      <c r="K45" s="174">
        <f t="shared" si="42"/>
        <v>0</v>
      </c>
      <c r="M45" s="173" t="str">
        <f>+$A45</f>
        <v>Services</v>
      </c>
      <c r="N45" s="172"/>
      <c r="O45" s="174">
        <f t="shared" si="43"/>
        <v>0</v>
      </c>
      <c r="Q45" s="173" t="str">
        <f>+$A45</f>
        <v>Services</v>
      </c>
      <c r="R45" s="172"/>
      <c r="S45" s="174">
        <f t="shared" si="44"/>
        <v>0</v>
      </c>
      <c r="U45" s="173" t="str">
        <f>+$A45</f>
        <v>Services</v>
      </c>
      <c r="V45" s="172"/>
      <c r="W45" s="174">
        <f t="shared" si="45"/>
        <v>0</v>
      </c>
      <c r="Y45" s="173" t="str">
        <f>+$A45</f>
        <v>Services</v>
      </c>
      <c r="Z45" s="172"/>
      <c r="AA45" s="174">
        <f t="shared" si="46"/>
        <v>0</v>
      </c>
      <c r="AC45" s="173" t="str">
        <f>+$A45</f>
        <v>Services</v>
      </c>
      <c r="AD45" s="172"/>
      <c r="AE45" s="174">
        <f t="shared" si="47"/>
        <v>0</v>
      </c>
      <c r="AF45" s="182"/>
      <c r="AG45" s="281" t="str">
        <f>+$A45</f>
        <v>Services</v>
      </c>
      <c r="AH45" s="268">
        <f t="shared" si="22"/>
        <v>0</v>
      </c>
      <c r="AI45" s="268">
        <f t="shared" si="31"/>
        <v>0</v>
      </c>
    </row>
    <row r="46" spans="1:36" x14ac:dyDescent="0.3">
      <c r="A46" s="173" t="s">
        <v>155</v>
      </c>
      <c r="B46" s="172"/>
      <c r="C46" s="174">
        <f t="shared" si="40"/>
        <v>0</v>
      </c>
      <c r="D46" s="107"/>
      <c r="E46" s="173" t="str">
        <f t="shared" ref="E46:E52" si="57">+$A46</f>
        <v>Equipment Rental</v>
      </c>
      <c r="F46" s="172"/>
      <c r="G46" s="174">
        <f t="shared" si="41"/>
        <v>0</v>
      </c>
      <c r="I46" s="173" t="str">
        <f t="shared" ref="I46:I52" si="58">+$A46</f>
        <v>Equipment Rental</v>
      </c>
      <c r="J46" s="172"/>
      <c r="K46" s="174">
        <f t="shared" si="42"/>
        <v>0</v>
      </c>
      <c r="M46" s="173" t="str">
        <f t="shared" ref="M46:M52" si="59">+$A46</f>
        <v>Equipment Rental</v>
      </c>
      <c r="N46" s="172"/>
      <c r="O46" s="174">
        <f t="shared" si="43"/>
        <v>0</v>
      </c>
      <c r="Q46" s="173" t="str">
        <f t="shared" ref="Q46:Q52" si="60">+$A46</f>
        <v>Equipment Rental</v>
      </c>
      <c r="R46" s="172"/>
      <c r="S46" s="174">
        <f t="shared" si="44"/>
        <v>0</v>
      </c>
      <c r="U46" s="173" t="str">
        <f t="shared" ref="U46:U52" si="61">+$A46</f>
        <v>Equipment Rental</v>
      </c>
      <c r="V46" s="172"/>
      <c r="W46" s="174">
        <f t="shared" si="45"/>
        <v>0</v>
      </c>
      <c r="Y46" s="173" t="str">
        <f t="shared" ref="Y46:Y52" si="62">+$A46</f>
        <v>Equipment Rental</v>
      </c>
      <c r="Z46" s="172"/>
      <c r="AA46" s="174">
        <f t="shared" si="46"/>
        <v>0</v>
      </c>
      <c r="AC46" s="173" t="str">
        <f t="shared" ref="AC46:AC52" si="63">+$A46</f>
        <v>Equipment Rental</v>
      </c>
      <c r="AD46" s="172"/>
      <c r="AE46" s="174">
        <f t="shared" si="47"/>
        <v>0</v>
      </c>
      <c r="AF46" s="182"/>
      <c r="AG46" s="281" t="str">
        <f t="shared" ref="AG46:AG52" si="64">+$A46</f>
        <v>Equipment Rental</v>
      </c>
      <c r="AH46" s="268">
        <f t="shared" si="22"/>
        <v>0</v>
      </c>
      <c r="AI46" s="268">
        <f t="shared" si="31"/>
        <v>0</v>
      </c>
    </row>
    <row r="47" spans="1:36" x14ac:dyDescent="0.3">
      <c r="A47" s="173" t="s">
        <v>156</v>
      </c>
      <c r="B47" s="172"/>
      <c r="C47" s="174">
        <f t="shared" si="40"/>
        <v>0</v>
      </c>
      <c r="D47" s="107"/>
      <c r="E47" s="173" t="str">
        <f t="shared" si="57"/>
        <v>Graduate Tuition</v>
      </c>
      <c r="F47" s="172"/>
      <c r="G47" s="174">
        <f t="shared" si="41"/>
        <v>0</v>
      </c>
      <c r="I47" s="173" t="str">
        <f t="shared" si="58"/>
        <v>Graduate Tuition</v>
      </c>
      <c r="J47" s="172"/>
      <c r="K47" s="174">
        <f t="shared" si="42"/>
        <v>0</v>
      </c>
      <c r="M47" s="173" t="str">
        <f t="shared" si="59"/>
        <v>Graduate Tuition</v>
      </c>
      <c r="N47" s="172"/>
      <c r="O47" s="174">
        <f t="shared" si="43"/>
        <v>0</v>
      </c>
      <c r="Q47" s="173" t="str">
        <f t="shared" si="60"/>
        <v>Graduate Tuition</v>
      </c>
      <c r="R47" s="172"/>
      <c r="S47" s="174">
        <f t="shared" si="44"/>
        <v>0</v>
      </c>
      <c r="U47" s="173" t="str">
        <f t="shared" si="61"/>
        <v>Graduate Tuition</v>
      </c>
      <c r="V47" s="172"/>
      <c r="W47" s="174">
        <f t="shared" si="45"/>
        <v>0</v>
      </c>
      <c r="Y47" s="173" t="str">
        <f t="shared" si="62"/>
        <v>Graduate Tuition</v>
      </c>
      <c r="Z47" s="172"/>
      <c r="AA47" s="174">
        <f t="shared" si="46"/>
        <v>0</v>
      </c>
      <c r="AC47" s="173" t="str">
        <f t="shared" si="63"/>
        <v>Graduate Tuition</v>
      </c>
      <c r="AD47" s="172"/>
      <c r="AE47" s="174">
        <f t="shared" si="47"/>
        <v>0</v>
      </c>
      <c r="AF47" s="182"/>
      <c r="AG47" s="281" t="str">
        <f t="shared" si="64"/>
        <v>Graduate Tuition</v>
      </c>
      <c r="AH47" s="268">
        <f t="shared" si="22"/>
        <v>0</v>
      </c>
      <c r="AI47" s="268">
        <f t="shared" si="31"/>
        <v>0</v>
      </c>
    </row>
    <row r="48" spans="1:36" x14ac:dyDescent="0.3">
      <c r="A48" s="173" t="s">
        <v>157</v>
      </c>
      <c r="B48" s="172"/>
      <c r="C48" s="174">
        <f t="shared" si="40"/>
        <v>0</v>
      </c>
      <c r="D48" s="107"/>
      <c r="E48" s="173" t="str">
        <f t="shared" si="57"/>
        <v>Inventory Adjustments</v>
      </c>
      <c r="F48" s="172"/>
      <c r="G48" s="174">
        <f t="shared" si="41"/>
        <v>0</v>
      </c>
      <c r="I48" s="173" t="str">
        <f t="shared" si="58"/>
        <v>Inventory Adjustments</v>
      </c>
      <c r="J48" s="172"/>
      <c r="K48" s="174">
        <f t="shared" si="42"/>
        <v>0</v>
      </c>
      <c r="M48" s="173" t="str">
        <f t="shared" si="59"/>
        <v>Inventory Adjustments</v>
      </c>
      <c r="N48" s="172"/>
      <c r="O48" s="174">
        <f t="shared" si="43"/>
        <v>0</v>
      </c>
      <c r="Q48" s="173" t="str">
        <f t="shared" si="60"/>
        <v>Inventory Adjustments</v>
      </c>
      <c r="R48" s="172"/>
      <c r="S48" s="174">
        <f t="shared" si="44"/>
        <v>0</v>
      </c>
      <c r="U48" s="173" t="str">
        <f t="shared" si="61"/>
        <v>Inventory Adjustments</v>
      </c>
      <c r="V48" s="172"/>
      <c r="W48" s="174">
        <f t="shared" si="45"/>
        <v>0</v>
      </c>
      <c r="Y48" s="173" t="str">
        <f t="shared" si="62"/>
        <v>Inventory Adjustments</v>
      </c>
      <c r="Z48" s="172"/>
      <c r="AA48" s="174">
        <f t="shared" si="46"/>
        <v>0</v>
      </c>
      <c r="AC48" s="173" t="str">
        <f t="shared" si="63"/>
        <v>Inventory Adjustments</v>
      </c>
      <c r="AD48" s="172"/>
      <c r="AE48" s="174">
        <f t="shared" si="47"/>
        <v>0</v>
      </c>
      <c r="AF48" s="182"/>
      <c r="AG48" s="281" t="str">
        <f t="shared" si="64"/>
        <v>Inventory Adjustments</v>
      </c>
      <c r="AH48" s="268">
        <f t="shared" si="22"/>
        <v>0</v>
      </c>
      <c r="AI48" s="268">
        <f t="shared" si="31"/>
        <v>0</v>
      </c>
    </row>
    <row r="49" spans="1:35" x14ac:dyDescent="0.3">
      <c r="A49" s="173" t="s">
        <v>192</v>
      </c>
      <c r="B49" s="172"/>
      <c r="C49" s="174">
        <f t="shared" si="40"/>
        <v>0</v>
      </c>
      <c r="D49" s="107"/>
      <c r="E49" s="173" t="str">
        <f t="shared" si="57"/>
        <v>Service Contract</v>
      </c>
      <c r="F49" s="172"/>
      <c r="G49" s="174">
        <f t="shared" si="41"/>
        <v>0</v>
      </c>
      <c r="I49" s="173" t="str">
        <f t="shared" si="58"/>
        <v>Service Contract</v>
      </c>
      <c r="J49" s="172"/>
      <c r="K49" s="174">
        <f t="shared" si="42"/>
        <v>0</v>
      </c>
      <c r="M49" s="173" t="str">
        <f t="shared" si="59"/>
        <v>Service Contract</v>
      </c>
      <c r="N49" s="172"/>
      <c r="O49" s="174">
        <f t="shared" si="43"/>
        <v>0</v>
      </c>
      <c r="Q49" s="173" t="str">
        <f t="shared" si="60"/>
        <v>Service Contract</v>
      </c>
      <c r="R49" s="172"/>
      <c r="S49" s="174">
        <f t="shared" si="44"/>
        <v>0</v>
      </c>
      <c r="U49" s="173" t="str">
        <f t="shared" si="61"/>
        <v>Service Contract</v>
      </c>
      <c r="V49" s="172"/>
      <c r="W49" s="174">
        <f t="shared" si="45"/>
        <v>0</v>
      </c>
      <c r="Y49" s="173" t="str">
        <f t="shared" si="62"/>
        <v>Service Contract</v>
      </c>
      <c r="Z49" s="172"/>
      <c r="AA49" s="174">
        <f t="shared" si="46"/>
        <v>0</v>
      </c>
      <c r="AC49" s="173" t="str">
        <f t="shared" si="63"/>
        <v>Service Contract</v>
      </c>
      <c r="AD49" s="172"/>
      <c r="AE49" s="174">
        <f t="shared" si="47"/>
        <v>0</v>
      </c>
      <c r="AF49" s="182"/>
      <c r="AG49" s="281" t="str">
        <f t="shared" si="64"/>
        <v>Service Contract</v>
      </c>
      <c r="AH49" s="268">
        <f t="shared" si="22"/>
        <v>0</v>
      </c>
      <c r="AI49" s="268">
        <f t="shared" si="31"/>
        <v>0</v>
      </c>
    </row>
    <row r="50" spans="1:35" x14ac:dyDescent="0.3">
      <c r="A50" s="173" t="s">
        <v>193</v>
      </c>
      <c r="B50" s="172"/>
      <c r="C50" s="174">
        <f t="shared" si="40"/>
        <v>0</v>
      </c>
      <c r="D50" s="107"/>
      <c r="E50" s="173" t="str">
        <f t="shared" si="57"/>
        <v>Utilities</v>
      </c>
      <c r="F50" s="172"/>
      <c r="G50" s="174">
        <f t="shared" si="41"/>
        <v>0</v>
      </c>
      <c r="I50" s="173" t="str">
        <f t="shared" si="58"/>
        <v>Utilities</v>
      </c>
      <c r="J50" s="172"/>
      <c r="K50" s="174">
        <f t="shared" si="42"/>
        <v>0</v>
      </c>
      <c r="M50" s="173" t="str">
        <f t="shared" si="59"/>
        <v>Utilities</v>
      </c>
      <c r="N50" s="172"/>
      <c r="O50" s="174">
        <f t="shared" si="43"/>
        <v>0</v>
      </c>
      <c r="Q50" s="173" t="str">
        <f t="shared" si="60"/>
        <v>Utilities</v>
      </c>
      <c r="R50" s="172"/>
      <c r="S50" s="174">
        <f t="shared" si="44"/>
        <v>0</v>
      </c>
      <c r="U50" s="173" t="str">
        <f t="shared" si="61"/>
        <v>Utilities</v>
      </c>
      <c r="V50" s="172"/>
      <c r="W50" s="174">
        <f t="shared" si="45"/>
        <v>0</v>
      </c>
      <c r="Y50" s="173" t="str">
        <f t="shared" si="62"/>
        <v>Utilities</v>
      </c>
      <c r="Z50" s="172"/>
      <c r="AA50" s="174">
        <f t="shared" si="46"/>
        <v>0</v>
      </c>
      <c r="AC50" s="173" t="str">
        <f t="shared" si="63"/>
        <v>Utilities</v>
      </c>
      <c r="AD50" s="172"/>
      <c r="AE50" s="174">
        <f t="shared" si="47"/>
        <v>0</v>
      </c>
      <c r="AF50" s="182"/>
      <c r="AG50" s="281" t="str">
        <f t="shared" si="64"/>
        <v>Utilities</v>
      </c>
      <c r="AH50" s="268">
        <f t="shared" si="22"/>
        <v>0</v>
      </c>
      <c r="AI50" s="268">
        <f t="shared" si="31"/>
        <v>0</v>
      </c>
    </row>
    <row r="51" spans="1:35" x14ac:dyDescent="0.3">
      <c r="A51" s="173" t="s">
        <v>194</v>
      </c>
      <c r="B51" s="172"/>
      <c r="C51" s="174">
        <f t="shared" si="40"/>
        <v>0</v>
      </c>
      <c r="D51" s="107"/>
      <c r="E51" s="173" t="str">
        <f t="shared" si="57"/>
        <v>Leased Equipment</v>
      </c>
      <c r="F51" s="172"/>
      <c r="G51" s="174">
        <f t="shared" si="41"/>
        <v>0</v>
      </c>
      <c r="I51" s="173" t="str">
        <f t="shared" si="58"/>
        <v>Leased Equipment</v>
      </c>
      <c r="J51" s="172"/>
      <c r="K51" s="174">
        <f t="shared" si="42"/>
        <v>0</v>
      </c>
      <c r="M51" s="173" t="str">
        <f t="shared" si="59"/>
        <v>Leased Equipment</v>
      </c>
      <c r="N51" s="172"/>
      <c r="O51" s="174">
        <f t="shared" si="43"/>
        <v>0</v>
      </c>
      <c r="Q51" s="173" t="str">
        <f t="shared" si="60"/>
        <v>Leased Equipment</v>
      </c>
      <c r="R51" s="172"/>
      <c r="S51" s="174">
        <f t="shared" si="44"/>
        <v>0</v>
      </c>
      <c r="U51" s="173" t="str">
        <f t="shared" si="61"/>
        <v>Leased Equipment</v>
      </c>
      <c r="V51" s="172"/>
      <c r="W51" s="174">
        <f t="shared" si="45"/>
        <v>0</v>
      </c>
      <c r="Y51" s="173" t="str">
        <f t="shared" si="62"/>
        <v>Leased Equipment</v>
      </c>
      <c r="Z51" s="172"/>
      <c r="AA51" s="174">
        <f t="shared" si="46"/>
        <v>0</v>
      </c>
      <c r="AC51" s="173" t="str">
        <f t="shared" si="63"/>
        <v>Leased Equipment</v>
      </c>
      <c r="AD51" s="172"/>
      <c r="AE51" s="174">
        <f t="shared" si="47"/>
        <v>0</v>
      </c>
      <c r="AF51" s="182"/>
      <c r="AG51" s="281" t="str">
        <f t="shared" si="64"/>
        <v>Leased Equipment</v>
      </c>
      <c r="AH51" s="268">
        <f t="shared" si="22"/>
        <v>0</v>
      </c>
      <c r="AI51" s="268">
        <f t="shared" si="31"/>
        <v>0</v>
      </c>
    </row>
    <row r="52" spans="1:35" x14ac:dyDescent="0.3">
      <c r="A52" s="239" t="s">
        <v>369</v>
      </c>
      <c r="B52" s="234"/>
      <c r="C52" s="235">
        <f t="shared" si="40"/>
        <v>0</v>
      </c>
      <c r="D52" s="107"/>
      <c r="E52" s="173" t="str">
        <f t="shared" si="57"/>
        <v>Depreciation Recovery</v>
      </c>
      <c r="F52" s="234"/>
      <c r="G52" s="235">
        <f t="shared" si="41"/>
        <v>0</v>
      </c>
      <c r="I52" s="173" t="str">
        <f t="shared" si="58"/>
        <v>Depreciation Recovery</v>
      </c>
      <c r="J52" s="234"/>
      <c r="K52" s="235">
        <f t="shared" si="42"/>
        <v>0</v>
      </c>
      <c r="M52" s="173" t="str">
        <f t="shared" si="59"/>
        <v>Depreciation Recovery</v>
      </c>
      <c r="N52" s="234"/>
      <c r="O52" s="235">
        <f t="shared" si="43"/>
        <v>0</v>
      </c>
      <c r="Q52" s="173" t="str">
        <f t="shared" si="60"/>
        <v>Depreciation Recovery</v>
      </c>
      <c r="R52" s="234"/>
      <c r="S52" s="235">
        <f t="shared" si="44"/>
        <v>0</v>
      </c>
      <c r="U52" s="173" t="str">
        <f t="shared" si="61"/>
        <v>Depreciation Recovery</v>
      </c>
      <c r="V52" s="234"/>
      <c r="W52" s="235">
        <f t="shared" si="45"/>
        <v>0</v>
      </c>
      <c r="Y52" s="173" t="str">
        <f t="shared" si="62"/>
        <v>Depreciation Recovery</v>
      </c>
      <c r="Z52" s="234"/>
      <c r="AA52" s="235">
        <f t="shared" si="46"/>
        <v>0</v>
      </c>
      <c r="AC52" s="173" t="str">
        <f t="shared" si="63"/>
        <v>Depreciation Recovery</v>
      </c>
      <c r="AD52" s="234"/>
      <c r="AE52" s="235">
        <f t="shared" si="47"/>
        <v>0</v>
      </c>
      <c r="AF52" s="182"/>
      <c r="AG52" s="281" t="str">
        <f t="shared" si="64"/>
        <v>Depreciation Recovery</v>
      </c>
      <c r="AH52" s="269">
        <f t="shared" si="22"/>
        <v>0</v>
      </c>
      <c r="AI52" s="269">
        <f t="shared" si="31"/>
        <v>0</v>
      </c>
    </row>
    <row r="53" spans="1:35" ht="15" thickBot="1" x14ac:dyDescent="0.35">
      <c r="A53" s="180" t="s">
        <v>195</v>
      </c>
      <c r="B53" s="177">
        <f>B19+B20+B33+B34+B44</f>
        <v>0</v>
      </c>
      <c r="C53" s="177">
        <f t="shared" si="12"/>
        <v>0</v>
      </c>
      <c r="D53" s="106"/>
      <c r="E53" s="180" t="s">
        <v>195</v>
      </c>
      <c r="F53" s="177">
        <f>F19+F20+F33+F34+F44</f>
        <v>0</v>
      </c>
      <c r="G53" s="177">
        <f t="shared" si="13"/>
        <v>0</v>
      </c>
      <c r="I53" s="180" t="s">
        <v>195</v>
      </c>
      <c r="J53" s="177">
        <f>J19+J20+J33+J34+J44</f>
        <v>0</v>
      </c>
      <c r="K53" s="177">
        <f t="shared" si="14"/>
        <v>0</v>
      </c>
      <c r="M53" s="180" t="s">
        <v>195</v>
      </c>
      <c r="N53" s="177">
        <f>N19+N20+N33+N34+N44</f>
        <v>0</v>
      </c>
      <c r="O53" s="177">
        <f t="shared" si="15"/>
        <v>0</v>
      </c>
      <c r="Q53" s="180" t="s">
        <v>195</v>
      </c>
      <c r="R53" s="177">
        <f>R19+R20+R33+R34+R44</f>
        <v>0</v>
      </c>
      <c r="S53" s="177">
        <f t="shared" si="16"/>
        <v>0</v>
      </c>
      <c r="U53" s="180" t="s">
        <v>195</v>
      </c>
      <c r="V53" s="177">
        <f>V19+V20+V33+V34+V44</f>
        <v>0</v>
      </c>
      <c r="W53" s="177">
        <f t="shared" ref="W53" si="65">V53/12</f>
        <v>0</v>
      </c>
      <c r="Y53" s="180" t="s">
        <v>195</v>
      </c>
      <c r="Z53" s="177">
        <f>Z19+Z20+Z33+Z34+Z44</f>
        <v>0</v>
      </c>
      <c r="AA53" s="177">
        <f t="shared" ref="AA53" si="66">Z53/12</f>
        <v>0</v>
      </c>
      <c r="AC53" s="180" t="s">
        <v>195</v>
      </c>
      <c r="AD53" s="177">
        <f>AD19+AD20+AD33+AD34+AD44</f>
        <v>0</v>
      </c>
      <c r="AE53" s="177">
        <f t="shared" ref="AE53" si="67">AD53/12</f>
        <v>0</v>
      </c>
      <c r="AF53" s="182"/>
      <c r="AG53" s="279" t="s">
        <v>195</v>
      </c>
      <c r="AH53" s="282">
        <f>AH19+AH20+AH33+AH34+AH44</f>
        <v>0</v>
      </c>
      <c r="AI53" s="283">
        <f t="shared" ref="AI53" si="68">AH53/12</f>
        <v>0</v>
      </c>
    </row>
    <row r="54" spans="1:35" ht="15" thickTop="1" x14ac:dyDescent="0.3">
      <c r="A54" s="265" t="s">
        <v>260</v>
      </c>
      <c r="B54" s="233">
        <f>+B16</f>
        <v>0</v>
      </c>
      <c r="C54" s="233">
        <f>+C16</f>
        <v>0</v>
      </c>
      <c r="D54" s="106"/>
      <c r="E54" s="265" t="s">
        <v>260</v>
      </c>
      <c r="F54" s="233">
        <f>+F16</f>
        <v>0</v>
      </c>
      <c r="G54" s="233">
        <f>+G16</f>
        <v>0</v>
      </c>
      <c r="I54" s="265" t="s">
        <v>260</v>
      </c>
      <c r="J54" s="233">
        <f>+J16</f>
        <v>0</v>
      </c>
      <c r="K54" s="233">
        <f>+K16</f>
        <v>0</v>
      </c>
      <c r="M54" s="265" t="s">
        <v>260</v>
      </c>
      <c r="N54" s="233">
        <f>+N16</f>
        <v>0</v>
      </c>
      <c r="O54" s="233">
        <f>+O16</f>
        <v>0</v>
      </c>
      <c r="Q54" s="265" t="s">
        <v>260</v>
      </c>
      <c r="R54" s="233">
        <f>+R16</f>
        <v>0</v>
      </c>
      <c r="S54" s="233">
        <f>+S16</f>
        <v>0</v>
      </c>
      <c r="U54" s="265" t="s">
        <v>260</v>
      </c>
      <c r="V54" s="233">
        <f>+V16</f>
        <v>0</v>
      </c>
      <c r="W54" s="233">
        <f>+W16</f>
        <v>0</v>
      </c>
      <c r="Y54" s="265" t="s">
        <v>260</v>
      </c>
      <c r="Z54" s="233">
        <f>+Z16</f>
        <v>0</v>
      </c>
      <c r="AA54" s="233">
        <f>+AA16</f>
        <v>0</v>
      </c>
      <c r="AC54" s="265" t="s">
        <v>260</v>
      </c>
      <c r="AD54" s="233">
        <f>+AD16</f>
        <v>0</v>
      </c>
      <c r="AE54" s="233">
        <f>+AE16</f>
        <v>0</v>
      </c>
      <c r="AF54" s="182"/>
      <c r="AG54" s="262" t="s">
        <v>260</v>
      </c>
      <c r="AH54" s="263">
        <f>+AH16</f>
        <v>0</v>
      </c>
      <c r="AI54" s="263">
        <f>+AI16</f>
        <v>0</v>
      </c>
    </row>
    <row r="55" spans="1:35" ht="15" thickBot="1" x14ac:dyDescent="0.35">
      <c r="A55" s="265" t="s">
        <v>366</v>
      </c>
      <c r="B55" s="240">
        <f>+B54-B53</f>
        <v>0</v>
      </c>
      <c r="C55" s="240">
        <f>+C54-C53</f>
        <v>0</v>
      </c>
      <c r="D55" s="106"/>
      <c r="E55" s="265" t="s">
        <v>258</v>
      </c>
      <c r="F55" s="240">
        <f>+F54-F53</f>
        <v>0</v>
      </c>
      <c r="G55" s="240">
        <f>+G54-G53</f>
        <v>0</v>
      </c>
      <c r="I55" s="265" t="s">
        <v>258</v>
      </c>
      <c r="J55" s="240">
        <f>+J54-J53</f>
        <v>0</v>
      </c>
      <c r="K55" s="240">
        <f>+K54-K53</f>
        <v>0</v>
      </c>
      <c r="M55" s="265" t="s">
        <v>258</v>
      </c>
      <c r="N55" s="240">
        <f>+N54-N53</f>
        <v>0</v>
      </c>
      <c r="O55" s="240">
        <f>+O54-O53</f>
        <v>0</v>
      </c>
      <c r="Q55" s="265" t="s">
        <v>258</v>
      </c>
      <c r="R55" s="240">
        <f>+R54-R53</f>
        <v>0</v>
      </c>
      <c r="S55" s="240">
        <f>+S54-S53</f>
        <v>0</v>
      </c>
      <c r="U55" s="265" t="s">
        <v>258</v>
      </c>
      <c r="V55" s="240">
        <f>+V54-V53</f>
        <v>0</v>
      </c>
      <c r="W55" s="240">
        <f>+W54-W53</f>
        <v>0</v>
      </c>
      <c r="Y55" s="265" t="s">
        <v>258</v>
      </c>
      <c r="Z55" s="240">
        <f>+Z54-Z53</f>
        <v>0</v>
      </c>
      <c r="AA55" s="240">
        <f>+AA54-AA53</f>
        <v>0</v>
      </c>
      <c r="AC55" s="265" t="s">
        <v>258</v>
      </c>
      <c r="AD55" s="240">
        <f>+AD54-AD53</f>
        <v>0</v>
      </c>
      <c r="AE55" s="240">
        <f>+AE54-AE53</f>
        <v>0</v>
      </c>
      <c r="AF55" s="182"/>
      <c r="AG55" s="262" t="s">
        <v>258</v>
      </c>
      <c r="AH55" s="264">
        <f>+AH54-AH53</f>
        <v>0</v>
      </c>
      <c r="AI55" s="264">
        <f>+AI54-AI53</f>
        <v>0</v>
      </c>
    </row>
    <row r="56" spans="1:35" ht="15" thickTop="1" x14ac:dyDescent="0.3">
      <c r="A56" s="108" t="s">
        <v>368</v>
      </c>
      <c r="B56" s="109"/>
      <c r="C56" s="109"/>
      <c r="D56" s="109"/>
      <c r="E56" s="108"/>
      <c r="F56" s="109"/>
      <c r="G56" s="109"/>
      <c r="I56" s="108"/>
      <c r="J56" s="109"/>
      <c r="K56" s="109"/>
      <c r="M56" s="108"/>
      <c r="N56" s="109"/>
      <c r="O56" s="109"/>
      <c r="Q56" s="108"/>
      <c r="R56" s="109"/>
      <c r="S56" s="109"/>
      <c r="U56" s="108"/>
      <c r="V56" s="109"/>
      <c r="W56" s="109"/>
      <c r="Y56" s="108"/>
      <c r="Z56" s="109"/>
      <c r="AA56" s="109"/>
      <c r="AC56" s="108"/>
      <c r="AD56" s="109"/>
      <c r="AE56" s="109"/>
      <c r="AF56" s="182"/>
    </row>
    <row r="57" spans="1:35" x14ac:dyDescent="0.3">
      <c r="A57" s="108"/>
      <c r="B57" s="109"/>
      <c r="C57" s="109"/>
      <c r="D57" s="109"/>
      <c r="E57" s="108"/>
      <c r="F57" s="109"/>
      <c r="G57" s="109"/>
      <c r="I57" s="108"/>
      <c r="J57" s="109"/>
      <c r="K57" s="109"/>
      <c r="M57" s="108"/>
      <c r="N57" s="109"/>
      <c r="O57" s="109"/>
      <c r="Q57" s="108"/>
      <c r="R57" s="109"/>
      <c r="S57" s="109"/>
      <c r="U57" s="108"/>
      <c r="V57" s="109"/>
      <c r="W57" s="109"/>
      <c r="Y57" s="108"/>
      <c r="Z57" s="109"/>
      <c r="AA57" s="109"/>
      <c r="AC57" s="108"/>
      <c r="AD57" s="109"/>
      <c r="AE57" s="109"/>
      <c r="AF57" s="182"/>
    </row>
    <row r="58" spans="1:35" x14ac:dyDescent="0.3">
      <c r="A58" s="347" t="s">
        <v>367</v>
      </c>
      <c r="B58" s="109"/>
      <c r="C58" s="109"/>
      <c r="D58" s="109"/>
      <c r="E58" s="347" t="s">
        <v>367</v>
      </c>
      <c r="F58" s="109"/>
      <c r="G58" s="109"/>
      <c r="I58" s="347" t="s">
        <v>367</v>
      </c>
      <c r="J58" s="109"/>
      <c r="K58" s="109"/>
      <c r="M58" s="347" t="s">
        <v>367</v>
      </c>
      <c r="N58" s="109"/>
      <c r="O58" s="109"/>
      <c r="Q58" s="347" t="s">
        <v>367</v>
      </c>
      <c r="R58" s="109"/>
      <c r="S58" s="109"/>
      <c r="U58" s="347" t="s">
        <v>367</v>
      </c>
      <c r="V58" s="109"/>
      <c r="W58" s="109"/>
      <c r="Y58" s="347" t="s">
        <v>367</v>
      </c>
      <c r="Z58" s="109"/>
      <c r="AA58" s="109"/>
      <c r="AC58" s="347" t="s">
        <v>367</v>
      </c>
      <c r="AD58" s="109"/>
      <c r="AE58" s="109"/>
      <c r="AF58" s="182"/>
    </row>
    <row r="59" spans="1:35" x14ac:dyDescent="0.3">
      <c r="A59" s="125" t="s">
        <v>293</v>
      </c>
      <c r="B59" s="126">
        <v>1</v>
      </c>
      <c r="C59" s="109"/>
      <c r="D59" s="109"/>
      <c r="E59" s="125" t="s">
        <v>293</v>
      </c>
      <c r="F59" s="126">
        <v>1</v>
      </c>
      <c r="G59" s="109"/>
      <c r="I59" s="125" t="s">
        <v>293</v>
      </c>
      <c r="J59" s="126">
        <v>1</v>
      </c>
      <c r="K59" s="109"/>
      <c r="M59" s="125" t="s">
        <v>293</v>
      </c>
      <c r="N59" s="126">
        <v>1</v>
      </c>
      <c r="O59" s="109"/>
      <c r="Q59" s="125" t="s">
        <v>293</v>
      </c>
      <c r="R59" s="126">
        <v>1</v>
      </c>
      <c r="S59" s="109"/>
      <c r="U59" s="125" t="s">
        <v>293</v>
      </c>
      <c r="V59" s="126">
        <v>1</v>
      </c>
      <c r="W59" s="109"/>
      <c r="Y59" s="125" t="s">
        <v>293</v>
      </c>
      <c r="Z59" s="126">
        <v>1</v>
      </c>
      <c r="AA59" s="109"/>
      <c r="AC59" s="125" t="s">
        <v>293</v>
      </c>
      <c r="AD59" s="126">
        <v>1</v>
      </c>
      <c r="AE59" s="109"/>
      <c r="AF59" s="182"/>
    </row>
    <row r="60" spans="1:35" x14ac:dyDescent="0.3">
      <c r="A60" s="108" t="s">
        <v>215</v>
      </c>
      <c r="B60" s="127">
        <f>C53/B59</f>
        <v>0</v>
      </c>
      <c r="C60" s="171"/>
      <c r="D60" s="109"/>
      <c r="E60" s="108" t="s">
        <v>216</v>
      </c>
      <c r="F60" s="127">
        <f>G53/F59</f>
        <v>0</v>
      </c>
      <c r="G60" s="171"/>
      <c r="H60" s="110"/>
      <c r="I60" s="108" t="s">
        <v>217</v>
      </c>
      <c r="J60" s="127">
        <f>K53/J59</f>
        <v>0</v>
      </c>
      <c r="K60" s="171"/>
      <c r="M60" s="108" t="s">
        <v>169</v>
      </c>
      <c r="N60" s="127">
        <f>O53/N59</f>
        <v>0</v>
      </c>
      <c r="O60" s="171"/>
      <c r="Q60" s="108" t="s">
        <v>215</v>
      </c>
      <c r="R60" s="127">
        <f>S53/R59</f>
        <v>0</v>
      </c>
      <c r="S60" s="171"/>
      <c r="U60" s="108" t="s">
        <v>218</v>
      </c>
      <c r="V60" s="127">
        <f>W53/V59</f>
        <v>0</v>
      </c>
      <c r="W60" s="171"/>
      <c r="Y60" s="108" t="s">
        <v>219</v>
      </c>
      <c r="Z60" s="127">
        <f>AA53/Z59</f>
        <v>0</v>
      </c>
      <c r="AA60" s="171"/>
      <c r="AC60" s="108" t="s">
        <v>233</v>
      </c>
      <c r="AD60" s="127">
        <f>AE53/AD59</f>
        <v>0</v>
      </c>
      <c r="AE60" s="171"/>
      <c r="AF60" s="182"/>
    </row>
    <row r="61" spans="1:35" x14ac:dyDescent="0.3">
      <c r="A61" s="266" t="s">
        <v>196</v>
      </c>
      <c r="B61" s="243">
        <v>12</v>
      </c>
      <c r="C61" s="109"/>
      <c r="D61" s="109"/>
      <c r="E61" s="266" t="s">
        <v>196</v>
      </c>
      <c r="F61" s="243">
        <v>12</v>
      </c>
      <c r="G61" s="109"/>
      <c r="I61" s="266" t="s">
        <v>196</v>
      </c>
      <c r="J61" s="243">
        <v>12</v>
      </c>
      <c r="K61" s="109"/>
      <c r="M61" s="266" t="s">
        <v>196</v>
      </c>
      <c r="N61" s="243">
        <v>12</v>
      </c>
      <c r="O61" s="109"/>
      <c r="Q61" s="266" t="s">
        <v>196</v>
      </c>
      <c r="R61" s="243">
        <v>12</v>
      </c>
      <c r="S61" s="109"/>
      <c r="U61" s="266" t="s">
        <v>196</v>
      </c>
      <c r="V61" s="243">
        <v>12</v>
      </c>
      <c r="W61" s="109"/>
      <c r="Y61" s="266" t="s">
        <v>196</v>
      </c>
      <c r="Z61" s="243">
        <v>12</v>
      </c>
      <c r="AA61" s="109"/>
      <c r="AC61" s="266" t="s">
        <v>196</v>
      </c>
      <c r="AD61" s="243">
        <v>12</v>
      </c>
      <c r="AE61" s="109"/>
      <c r="AF61" s="182"/>
    </row>
    <row r="62" spans="1:35" x14ac:dyDescent="0.3">
      <c r="I62" s="111" t="s">
        <v>232</v>
      </c>
      <c r="J62" s="244">
        <f>+J60/30</f>
        <v>0</v>
      </c>
      <c r="AF62" s="182"/>
    </row>
    <row r="63" spans="1:35" x14ac:dyDescent="0.3">
      <c r="J63" s="115"/>
      <c r="AF63" s="182"/>
    </row>
    <row r="64" spans="1:35" ht="43.2" x14ac:dyDescent="0.3">
      <c r="A64" s="124" t="s">
        <v>214</v>
      </c>
      <c r="B64" s="170" t="s">
        <v>284</v>
      </c>
      <c r="E64" s="124" t="s">
        <v>214</v>
      </c>
      <c r="F64" s="170" t="s">
        <v>284</v>
      </c>
      <c r="I64" s="124" t="s">
        <v>214</v>
      </c>
      <c r="J64" s="170" t="s">
        <v>284</v>
      </c>
      <c r="M64" s="124" t="s">
        <v>214</v>
      </c>
      <c r="N64" s="170" t="s">
        <v>284</v>
      </c>
      <c r="Q64" s="124" t="s">
        <v>214</v>
      </c>
      <c r="R64" s="170" t="s">
        <v>284</v>
      </c>
      <c r="U64" s="124" t="s">
        <v>214</v>
      </c>
      <c r="V64" s="170" t="s">
        <v>284</v>
      </c>
      <c r="Y64" s="124" t="s">
        <v>214</v>
      </c>
      <c r="Z64" s="170" t="s">
        <v>284</v>
      </c>
      <c r="AC64" s="124" t="s">
        <v>214</v>
      </c>
      <c r="AD64" s="170" t="s">
        <v>284</v>
      </c>
      <c r="AF64" s="182"/>
    </row>
    <row r="66" spans="1:1" x14ac:dyDescent="0.3">
      <c r="A66" s="128" t="s">
        <v>203</v>
      </c>
    </row>
  </sheetData>
  <mergeCells count="12">
    <mergeCell ref="A1:K3"/>
    <mergeCell ref="M1:W3"/>
    <mergeCell ref="Y1:AI3"/>
    <mergeCell ref="U8:W9"/>
    <mergeCell ref="Y8:AA9"/>
    <mergeCell ref="AC8:AE9"/>
    <mergeCell ref="AG8:AI9"/>
    <mergeCell ref="A8:C9"/>
    <mergeCell ref="E8:G9"/>
    <mergeCell ref="I8:K9"/>
    <mergeCell ref="M8:O9"/>
    <mergeCell ref="Q8:S9"/>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E03C-1856-4F29-A612-8D26DCAE772E}">
  <dimension ref="A1:D33"/>
  <sheetViews>
    <sheetView workbookViewId="0"/>
  </sheetViews>
  <sheetFormatPr defaultRowHeight="13.2" x14ac:dyDescent="0.25"/>
  <cols>
    <col min="1" max="1" width="31.44140625" customWidth="1"/>
    <col min="2" max="2" width="2.88671875" customWidth="1"/>
  </cols>
  <sheetData>
    <row r="1" spans="1:4" x14ac:dyDescent="0.25">
      <c r="A1" s="120" t="s">
        <v>371</v>
      </c>
    </row>
    <row r="3" spans="1:4" x14ac:dyDescent="0.25">
      <c r="A3" s="2" t="s">
        <v>236</v>
      </c>
      <c r="B3" s="2"/>
      <c r="C3" s="293">
        <v>0.28000000000000003</v>
      </c>
      <c r="D3">
        <v>0.28000000000000003</v>
      </c>
    </row>
    <row r="4" spans="1:4" x14ac:dyDescent="0.25">
      <c r="A4" s="2"/>
      <c r="B4" s="2"/>
      <c r="C4" s="293"/>
    </row>
    <row r="5" spans="1:4" x14ac:dyDescent="0.25">
      <c r="A5" s="2" t="s">
        <v>237</v>
      </c>
      <c r="B5" s="2"/>
      <c r="C5" s="293">
        <v>0.28000000000000003</v>
      </c>
      <c r="D5">
        <v>0.28000000000000003</v>
      </c>
    </row>
    <row r="6" spans="1:4" x14ac:dyDescent="0.25">
      <c r="A6" s="2"/>
      <c r="B6" s="2"/>
      <c r="C6" s="293"/>
    </row>
    <row r="7" spans="1:4" x14ac:dyDescent="0.25">
      <c r="A7" s="2" t="s">
        <v>238</v>
      </c>
      <c r="B7" s="2"/>
      <c r="C7" s="293">
        <v>0</v>
      </c>
      <c r="D7" s="294">
        <v>0</v>
      </c>
    </row>
    <row r="8" spans="1:4" x14ac:dyDescent="0.25">
      <c r="A8" s="2"/>
      <c r="B8" s="2"/>
      <c r="C8" s="293"/>
    </row>
    <row r="9" spans="1:4" x14ac:dyDescent="0.25">
      <c r="A9" s="2" t="s">
        <v>239</v>
      </c>
      <c r="B9" s="2"/>
      <c r="C9" s="293">
        <v>0</v>
      </c>
      <c r="D9" s="294">
        <v>0</v>
      </c>
    </row>
    <row r="10" spans="1:4" x14ac:dyDescent="0.25">
      <c r="A10" s="2"/>
      <c r="B10" s="2"/>
      <c r="C10" s="293"/>
    </row>
    <row r="11" spans="1:4" x14ac:dyDescent="0.25">
      <c r="A11" s="2" t="s">
        <v>240</v>
      </c>
      <c r="B11" s="2"/>
      <c r="C11" s="293">
        <v>0.10100000000000001</v>
      </c>
      <c r="D11">
        <v>0.10100000000000001</v>
      </c>
    </row>
    <row r="12" spans="1:4" x14ac:dyDescent="0.25">
      <c r="A12" s="2"/>
      <c r="B12" s="2"/>
      <c r="C12" s="293"/>
    </row>
    <row r="13" spans="1:4" x14ac:dyDescent="0.25">
      <c r="A13" s="2" t="s">
        <v>241</v>
      </c>
      <c r="B13" s="2"/>
      <c r="C13" s="293">
        <v>0.10100000000000001</v>
      </c>
      <c r="D13">
        <v>0.10100000000000001</v>
      </c>
    </row>
    <row r="14" spans="1:4" x14ac:dyDescent="0.25">
      <c r="A14" s="2"/>
      <c r="B14" s="2"/>
      <c r="C14" s="293"/>
    </row>
    <row r="15" spans="1:4" x14ac:dyDescent="0.25">
      <c r="A15" s="2" t="s">
        <v>242</v>
      </c>
      <c r="B15" s="2"/>
      <c r="C15" s="293">
        <v>0.10100000000000001</v>
      </c>
      <c r="D15">
        <v>0.10100000000000001</v>
      </c>
    </row>
    <row r="16" spans="1:4" x14ac:dyDescent="0.25">
      <c r="A16" s="2"/>
      <c r="B16" s="2"/>
      <c r="C16" s="293"/>
    </row>
    <row r="17" spans="1:4" x14ac:dyDescent="0.25">
      <c r="A17" s="2" t="s">
        <v>243</v>
      </c>
      <c r="B17" s="2"/>
      <c r="C17" s="293">
        <v>0.45800000000000002</v>
      </c>
      <c r="D17">
        <v>0.45800000000000002</v>
      </c>
    </row>
    <row r="18" spans="1:4" x14ac:dyDescent="0.25">
      <c r="A18" s="2"/>
      <c r="B18" s="2"/>
      <c r="C18" s="293"/>
    </row>
    <row r="19" spans="1:4" x14ac:dyDescent="0.25">
      <c r="A19" s="2" t="s">
        <v>244</v>
      </c>
      <c r="B19" s="2"/>
      <c r="C19" s="293">
        <v>0.13200000000000001</v>
      </c>
      <c r="D19">
        <v>0.13200000000000001</v>
      </c>
    </row>
    <row r="20" spans="1:4" x14ac:dyDescent="0.25">
      <c r="A20" s="2"/>
      <c r="B20" s="2"/>
      <c r="C20" s="293"/>
    </row>
    <row r="21" spans="1:4" x14ac:dyDescent="0.25">
      <c r="A21" s="2" t="s">
        <v>245</v>
      </c>
      <c r="B21" s="2"/>
      <c r="C21" s="293">
        <v>0.13200000000000001</v>
      </c>
      <c r="D21">
        <v>0.13200000000000001</v>
      </c>
    </row>
    <row r="22" spans="1:4" x14ac:dyDescent="0.25">
      <c r="A22" s="2"/>
      <c r="B22" s="2"/>
      <c r="C22" s="293"/>
    </row>
    <row r="23" spans="1:4" x14ac:dyDescent="0.25">
      <c r="A23" s="2" t="s">
        <v>246</v>
      </c>
      <c r="B23" s="2"/>
      <c r="C23" s="293">
        <v>0.13200000000000001</v>
      </c>
      <c r="D23">
        <v>0.13200000000000001</v>
      </c>
    </row>
    <row r="24" spans="1:4" x14ac:dyDescent="0.25">
      <c r="A24" s="2"/>
      <c r="B24" s="2"/>
      <c r="C24" s="293"/>
    </row>
    <row r="25" spans="1:4" x14ac:dyDescent="0.25">
      <c r="A25" s="2" t="s">
        <v>247</v>
      </c>
      <c r="B25" s="2"/>
      <c r="C25" s="293">
        <v>0.13200000000000001</v>
      </c>
      <c r="D25">
        <v>0.13200000000000001</v>
      </c>
    </row>
    <row r="26" spans="1:4" x14ac:dyDescent="0.25">
      <c r="A26" s="2"/>
      <c r="B26" s="2"/>
      <c r="C26" s="293"/>
    </row>
    <row r="27" spans="1:4" x14ac:dyDescent="0.25">
      <c r="A27" s="2" t="s">
        <v>248</v>
      </c>
      <c r="B27" s="2"/>
      <c r="C27" s="293">
        <v>4.0000000000000001E-3</v>
      </c>
      <c r="D27">
        <v>4.0000000000000001E-3</v>
      </c>
    </row>
    <row r="28" spans="1:4" x14ac:dyDescent="0.25">
      <c r="A28" s="2"/>
      <c r="B28" s="2"/>
      <c r="C28" s="293"/>
    </row>
    <row r="29" spans="1:4" x14ac:dyDescent="0.25">
      <c r="A29" s="2" t="s">
        <v>249</v>
      </c>
      <c r="B29" s="2"/>
      <c r="C29" s="293">
        <v>0</v>
      </c>
      <c r="D29" s="294">
        <v>0</v>
      </c>
    </row>
    <row r="30" spans="1:4" x14ac:dyDescent="0.25">
      <c r="A30" s="2"/>
      <c r="B30" s="2"/>
      <c r="C30" s="293"/>
    </row>
    <row r="31" spans="1:4" x14ac:dyDescent="0.25">
      <c r="A31" s="2" t="s">
        <v>250</v>
      </c>
      <c r="B31" s="2"/>
      <c r="C31" s="293">
        <v>0</v>
      </c>
      <c r="D31" s="294">
        <v>0</v>
      </c>
    </row>
    <row r="32" spans="1:4" x14ac:dyDescent="0.25">
      <c r="A32" s="2"/>
      <c r="B32" s="2"/>
      <c r="C32" s="293"/>
    </row>
    <row r="33" spans="1:4" x14ac:dyDescent="0.25">
      <c r="A33" s="2" t="s">
        <v>251</v>
      </c>
      <c r="B33" s="2"/>
      <c r="C33" s="293">
        <v>0.222</v>
      </c>
      <c r="D33">
        <v>0.222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election activeCell="E32" sqref="E32"/>
    </sheetView>
  </sheetViews>
  <sheetFormatPr defaultRowHeight="13.2" x14ac:dyDescent="0.25"/>
  <cols>
    <col min="1" max="1" width="33.44140625" customWidth="1"/>
    <col min="2" max="2" width="2" customWidth="1"/>
    <col min="3" max="3" width="10.44140625" bestFit="1" customWidth="1"/>
    <col min="4" max="4" width="9.5546875" bestFit="1" customWidth="1"/>
    <col min="5" max="5" width="9.5546875" customWidth="1"/>
    <col min="6" max="6" width="10.5546875" customWidth="1"/>
    <col min="7" max="7" width="10" customWidth="1"/>
    <col min="8" max="8" width="9.44140625" customWidth="1"/>
    <col min="9" max="9" width="10" customWidth="1"/>
    <col min="10" max="10" width="10.5546875" customWidth="1"/>
    <col min="11" max="11" width="8.88671875" customWidth="1"/>
    <col min="12" max="12" width="12" customWidth="1"/>
    <col min="13" max="13" width="9.109375" bestFit="1" customWidth="1"/>
    <col min="14" max="14" width="10.44140625" bestFit="1" customWidth="1"/>
  </cols>
  <sheetData>
    <row r="1" spans="1:31" ht="21.6" customHeight="1" x14ac:dyDescent="0.3">
      <c r="A1" s="295" t="s">
        <v>209</v>
      </c>
      <c r="B1" s="296"/>
      <c r="C1" s="296"/>
      <c r="D1" s="296"/>
      <c r="F1" s="297" t="s">
        <v>221</v>
      </c>
      <c r="G1" s="297"/>
    </row>
    <row r="2" spans="1:31" ht="16.2" thickBot="1" x14ac:dyDescent="0.35">
      <c r="A2" s="121"/>
    </row>
    <row r="3" spans="1:31" ht="13.8" thickBot="1" x14ac:dyDescent="0.3">
      <c r="F3" s="353" t="s">
        <v>235</v>
      </c>
      <c r="G3" s="354"/>
      <c r="H3" s="354"/>
      <c r="I3" s="354"/>
      <c r="J3" s="354"/>
      <c r="K3" s="354"/>
      <c r="L3" s="354"/>
      <c r="M3" s="355"/>
    </row>
    <row r="4" spans="1:31" ht="69.599999999999994" thickBot="1" x14ac:dyDescent="0.3">
      <c r="A4" s="298" t="s">
        <v>210</v>
      </c>
      <c r="B4" s="299"/>
      <c r="C4" s="300" t="s">
        <v>206</v>
      </c>
      <c r="D4" s="300" t="s">
        <v>204</v>
      </c>
      <c r="E4" s="300" t="s">
        <v>220</v>
      </c>
      <c r="F4" s="304" t="s">
        <v>285</v>
      </c>
      <c r="G4" s="304" t="s">
        <v>286</v>
      </c>
      <c r="H4" s="304" t="s">
        <v>287</v>
      </c>
      <c r="I4" s="304" t="s">
        <v>288</v>
      </c>
      <c r="J4" s="304" t="s">
        <v>289</v>
      </c>
      <c r="K4" s="304" t="s">
        <v>290</v>
      </c>
      <c r="L4" s="304" t="s">
        <v>291</v>
      </c>
      <c r="M4" s="305" t="s">
        <v>292</v>
      </c>
    </row>
    <row r="5" spans="1:31" ht="43.2" x14ac:dyDescent="0.3">
      <c r="A5" s="301" t="s">
        <v>214</v>
      </c>
      <c r="B5" s="302"/>
      <c r="C5" s="303"/>
      <c r="D5" s="303"/>
      <c r="E5" s="302"/>
      <c r="F5" s="306" t="s">
        <v>284</v>
      </c>
      <c r="G5" s="306" t="s">
        <v>284</v>
      </c>
      <c r="H5" s="306" t="s">
        <v>284</v>
      </c>
      <c r="I5" s="306" t="s">
        <v>284</v>
      </c>
      <c r="J5" s="306" t="s">
        <v>284</v>
      </c>
      <c r="K5" s="306" t="s">
        <v>284</v>
      </c>
      <c r="L5" s="306" t="s">
        <v>284</v>
      </c>
      <c r="M5" s="307" t="s">
        <v>284</v>
      </c>
      <c r="N5" s="111"/>
      <c r="O5" s="284" t="s">
        <v>270</v>
      </c>
      <c r="P5" s="232"/>
      <c r="Q5" s="285" t="s">
        <v>271</v>
      </c>
      <c r="R5" s="111"/>
      <c r="S5" s="111"/>
      <c r="T5" s="111"/>
      <c r="V5" s="111"/>
      <c r="W5" s="111"/>
      <c r="X5" s="111"/>
      <c r="Z5" s="111"/>
      <c r="AA5" s="111"/>
      <c r="AB5" s="111"/>
      <c r="AD5" s="111"/>
      <c r="AE5" s="111"/>
    </row>
    <row r="6" spans="1:31" x14ac:dyDescent="0.25">
      <c r="A6" s="187"/>
      <c r="B6" s="184"/>
      <c r="C6" s="185"/>
      <c r="D6" s="185"/>
      <c r="E6" s="186"/>
      <c r="F6" s="185"/>
      <c r="G6" s="185"/>
      <c r="H6" s="185"/>
      <c r="I6" s="185"/>
      <c r="J6" s="185"/>
      <c r="K6" s="185"/>
      <c r="L6" s="185"/>
      <c r="M6" s="188"/>
      <c r="O6" s="286" t="s">
        <v>272</v>
      </c>
      <c r="P6" s="286"/>
      <c r="Q6" s="286">
        <v>88</v>
      </c>
    </row>
    <row r="7" spans="1:31" x14ac:dyDescent="0.25">
      <c r="A7" s="308" t="s">
        <v>211</v>
      </c>
      <c r="B7" s="212"/>
      <c r="C7" s="213"/>
      <c r="D7" s="213"/>
      <c r="E7" s="310">
        <f>+'FY26 Fringe Rates'!D3</f>
        <v>0.28000000000000003</v>
      </c>
      <c r="F7" s="213"/>
      <c r="G7" s="215"/>
      <c r="H7" s="213"/>
      <c r="I7" s="213"/>
      <c r="J7" s="213"/>
      <c r="K7" s="213"/>
      <c r="L7" s="213"/>
      <c r="M7" s="216"/>
      <c r="O7" s="286" t="s">
        <v>273</v>
      </c>
      <c r="P7" s="286"/>
      <c r="Q7" s="286">
        <f>24*8</f>
        <v>192</v>
      </c>
    </row>
    <row r="8" spans="1:31" x14ac:dyDescent="0.25">
      <c r="A8" s="189"/>
      <c r="B8" s="184"/>
      <c r="C8" s="311"/>
      <c r="D8" s="309">
        <f>+C8/1680</f>
        <v>0</v>
      </c>
      <c r="E8" s="245"/>
      <c r="F8" s="190">
        <f>($D8/60)*3</f>
        <v>0</v>
      </c>
      <c r="G8" s="190">
        <f>($D8/60)*5</f>
        <v>0</v>
      </c>
      <c r="H8" s="190">
        <f>+$D8*1</f>
        <v>0</v>
      </c>
      <c r="I8" s="190">
        <f>+$D8*1.05</f>
        <v>0</v>
      </c>
      <c r="J8" s="191">
        <v>0</v>
      </c>
      <c r="K8" s="190">
        <f>+$D8*6</f>
        <v>0</v>
      </c>
      <c r="L8" s="191"/>
      <c r="M8" s="192"/>
      <c r="N8" s="129"/>
      <c r="O8" s="287" t="s">
        <v>274</v>
      </c>
      <c r="P8" s="286"/>
      <c r="Q8" s="288">
        <f>15*8</f>
        <v>120</v>
      </c>
    </row>
    <row r="9" spans="1:31" x14ac:dyDescent="0.25">
      <c r="A9" s="189"/>
      <c r="B9" s="184"/>
      <c r="C9" s="312"/>
      <c r="D9" s="309">
        <f>+C9/1680</f>
        <v>0</v>
      </c>
      <c r="E9" s="245"/>
      <c r="F9" s="190">
        <f>($D9/60)*3</f>
        <v>0</v>
      </c>
      <c r="G9" s="190">
        <f>($D9/60)*5</f>
        <v>0</v>
      </c>
      <c r="H9" s="190">
        <f>+$D9*1</f>
        <v>0</v>
      </c>
      <c r="I9" s="190">
        <f>+$D9*1.05</f>
        <v>0</v>
      </c>
      <c r="J9" s="194">
        <v>0</v>
      </c>
      <c r="K9" s="190">
        <f>+$D9*6</f>
        <v>0</v>
      </c>
      <c r="L9" s="194"/>
      <c r="M9" s="195"/>
      <c r="N9" s="129"/>
      <c r="O9" s="289"/>
      <c r="P9" s="286"/>
      <c r="Q9" s="286">
        <f>SUM(Q6:Q8)</f>
        <v>400</v>
      </c>
    </row>
    <row r="10" spans="1:31" x14ac:dyDescent="0.25">
      <c r="A10" s="217" t="s">
        <v>227</v>
      </c>
      <c r="B10" s="214"/>
      <c r="C10" s="254">
        <f>SUM(C8:C9)</f>
        <v>0</v>
      </c>
      <c r="D10" s="218"/>
      <c r="E10" s="246"/>
      <c r="F10" s="219">
        <f>SUM(F8:F9)/2</f>
        <v>0</v>
      </c>
      <c r="G10" s="219">
        <f>SUM(G8:G9)/2</f>
        <v>0</v>
      </c>
      <c r="H10" s="219">
        <f>SUM(H8:H9)/2</f>
        <v>0</v>
      </c>
      <c r="I10" s="219">
        <f>SUM(I8:I9)/2</f>
        <v>0</v>
      </c>
      <c r="J10" s="219">
        <f t="shared" ref="J10:M10" si="0">+J8+J9</f>
        <v>0</v>
      </c>
      <c r="K10" s="219">
        <f>SUM(K8:K9)/2</f>
        <v>0</v>
      </c>
      <c r="L10" s="219">
        <f t="shared" si="0"/>
        <v>0</v>
      </c>
      <c r="M10" s="220">
        <f t="shared" si="0"/>
        <v>0</v>
      </c>
      <c r="N10" s="129"/>
      <c r="O10" s="287" t="s">
        <v>275</v>
      </c>
      <c r="P10" s="286"/>
      <c r="Q10" s="288">
        <v>2080</v>
      </c>
    </row>
    <row r="11" spans="1:31" x14ac:dyDescent="0.25">
      <c r="A11" s="313"/>
      <c r="B11" s="184"/>
      <c r="C11" s="185"/>
      <c r="D11" s="185"/>
      <c r="E11" s="186"/>
      <c r="F11" s="196"/>
      <c r="G11" s="197"/>
      <c r="H11" s="197"/>
      <c r="I11" s="197"/>
      <c r="J11" s="197"/>
      <c r="K11" s="197"/>
      <c r="L11" s="197"/>
      <c r="M11" s="198"/>
      <c r="N11" s="129"/>
      <c r="O11" s="290" t="s">
        <v>276</v>
      </c>
      <c r="P11" s="286"/>
      <c r="Q11" s="291">
        <f>+Q10-Q9</f>
        <v>1680</v>
      </c>
    </row>
    <row r="12" spans="1:31" x14ac:dyDescent="0.25">
      <c r="A12" s="314" t="s">
        <v>205</v>
      </c>
      <c r="B12" s="212"/>
      <c r="C12" s="213"/>
      <c r="D12" s="213"/>
      <c r="E12" s="310">
        <f>+'FY26 Fringe Rates'!D5</f>
        <v>0.28000000000000003</v>
      </c>
      <c r="F12" s="221"/>
      <c r="G12" s="222"/>
      <c r="H12" s="222"/>
      <c r="I12" s="222"/>
      <c r="J12" s="222"/>
      <c r="K12" s="222"/>
      <c r="L12" s="222"/>
      <c r="M12" s="223"/>
      <c r="N12" s="129"/>
      <c r="O12" s="289"/>
      <c r="P12" s="286"/>
      <c r="Q12" s="286"/>
    </row>
    <row r="13" spans="1:31" x14ac:dyDescent="0.25">
      <c r="A13" s="199"/>
      <c r="B13" s="183"/>
      <c r="C13" s="315"/>
      <c r="D13" s="309">
        <f>+C13/1680</f>
        <v>0</v>
      </c>
      <c r="E13" s="200"/>
      <c r="F13" s="190"/>
      <c r="G13" s="191"/>
      <c r="H13" s="191">
        <f>+$D13*1.65</f>
        <v>0</v>
      </c>
      <c r="I13" s="191"/>
      <c r="J13" s="191"/>
      <c r="K13" s="191"/>
      <c r="L13" s="191"/>
      <c r="M13" s="192">
        <f>+$D13*1.5</f>
        <v>0</v>
      </c>
      <c r="N13" s="129"/>
      <c r="O13" s="289"/>
      <c r="P13" s="286"/>
      <c r="Q13" s="286"/>
    </row>
    <row r="14" spans="1:31" x14ac:dyDescent="0.25">
      <c r="A14" s="199"/>
      <c r="B14" s="183"/>
      <c r="C14" s="316"/>
      <c r="D14" s="309">
        <f>+C14/1680</f>
        <v>0</v>
      </c>
      <c r="E14" s="200"/>
      <c r="F14" s="193"/>
      <c r="G14" s="194"/>
      <c r="H14" s="194">
        <f>+$D14*1.65</f>
        <v>0</v>
      </c>
      <c r="I14" s="194"/>
      <c r="J14" s="194"/>
      <c r="K14" s="194"/>
      <c r="L14" s="194"/>
      <c r="M14" s="195">
        <f>+$D14*1.5</f>
        <v>0</v>
      </c>
      <c r="N14" s="129"/>
      <c r="O14" s="290" t="s">
        <v>277</v>
      </c>
      <c r="P14" s="286"/>
      <c r="Q14" s="286"/>
    </row>
    <row r="15" spans="1:31" x14ac:dyDescent="0.25">
      <c r="A15" s="317" t="s">
        <v>226</v>
      </c>
      <c r="B15" s="224"/>
      <c r="C15" s="253">
        <f>SUM(C13:C14)</f>
        <v>0</v>
      </c>
      <c r="D15" s="218"/>
      <c r="E15" s="225"/>
      <c r="F15" s="219">
        <f>+F13+F14</f>
        <v>0</v>
      </c>
      <c r="G15" s="219">
        <f t="shared" ref="G15:L15" si="1">+G13+G14</f>
        <v>0</v>
      </c>
      <c r="H15" s="219">
        <f>SUM(H13:H14)/2</f>
        <v>0</v>
      </c>
      <c r="I15" s="219">
        <f t="shared" si="1"/>
        <v>0</v>
      </c>
      <c r="J15" s="219">
        <f t="shared" si="1"/>
        <v>0</v>
      </c>
      <c r="K15" s="219">
        <f t="shared" si="1"/>
        <v>0</v>
      </c>
      <c r="L15" s="219">
        <f t="shared" si="1"/>
        <v>0</v>
      </c>
      <c r="M15" s="247">
        <f>SUM(M13:M14)/2</f>
        <v>0</v>
      </c>
      <c r="N15" s="129"/>
      <c r="O15" s="287" t="s">
        <v>278</v>
      </c>
      <c r="P15" s="286"/>
      <c r="Q15" s="286">
        <v>48</v>
      </c>
    </row>
    <row r="16" spans="1:31" x14ac:dyDescent="0.25">
      <c r="A16" s="318"/>
      <c r="B16" s="183"/>
      <c r="C16" s="183"/>
      <c r="D16" s="183"/>
      <c r="E16" s="200"/>
      <c r="F16" s="201"/>
      <c r="G16" s="202"/>
      <c r="H16" s="197"/>
      <c r="I16" s="202"/>
      <c r="J16" s="202"/>
      <c r="K16" s="202"/>
      <c r="L16" s="202"/>
      <c r="M16" s="203"/>
      <c r="N16" s="129"/>
      <c r="O16" s="287" t="s">
        <v>275</v>
      </c>
      <c r="P16" s="286"/>
      <c r="Q16" s="288">
        <v>2080</v>
      </c>
    </row>
    <row r="17" spans="1:17" x14ac:dyDescent="0.25">
      <c r="A17" s="319" t="s">
        <v>213</v>
      </c>
      <c r="B17" s="226"/>
      <c r="C17" s="226"/>
      <c r="D17" s="226"/>
      <c r="E17" s="320">
        <f>+'FY26 Fringe Rates'!D13</f>
        <v>0.10100000000000001</v>
      </c>
      <c r="F17" s="227"/>
      <c r="G17" s="228"/>
      <c r="H17" s="228"/>
      <c r="I17" s="228"/>
      <c r="J17" s="228"/>
      <c r="K17" s="228"/>
      <c r="L17" s="228"/>
      <c r="M17" s="229"/>
      <c r="N17" s="129"/>
      <c r="O17" s="290" t="s">
        <v>276</v>
      </c>
      <c r="P17" s="286"/>
      <c r="Q17" s="291">
        <f>+Q16-Q15</f>
        <v>2032</v>
      </c>
    </row>
    <row r="18" spans="1:17" x14ac:dyDescent="0.25">
      <c r="A18" s="199"/>
      <c r="B18" s="183"/>
      <c r="C18" s="315"/>
      <c r="D18" s="309">
        <f>+C18/2032</f>
        <v>0</v>
      </c>
      <c r="E18" s="200"/>
      <c r="F18" s="190">
        <f>($D18/60)*3.25</f>
        <v>0</v>
      </c>
      <c r="G18" s="190">
        <f>($D18/60)*5</f>
        <v>0</v>
      </c>
      <c r="H18" s="191">
        <f>+$D18*1.25</f>
        <v>0</v>
      </c>
      <c r="I18" s="191">
        <f>+$D18*1.25</f>
        <v>0</v>
      </c>
      <c r="J18" s="190">
        <f>($D18/60)*4</f>
        <v>0</v>
      </c>
      <c r="K18" s="190">
        <f>+$D18*0.85</f>
        <v>0</v>
      </c>
      <c r="L18" s="191"/>
      <c r="M18" s="191"/>
      <c r="N18" s="129"/>
    </row>
    <row r="19" spans="1:17" x14ac:dyDescent="0.25">
      <c r="A19" s="199"/>
      <c r="B19" s="183"/>
      <c r="C19" s="316"/>
      <c r="D19" s="309">
        <f>+C19/2032</f>
        <v>0</v>
      </c>
      <c r="E19" s="200"/>
      <c r="F19" s="190">
        <f>($D19/60)*3.25</f>
        <v>0</v>
      </c>
      <c r="G19" s="190">
        <f>($D19/60)*5</f>
        <v>0</v>
      </c>
      <c r="H19" s="191">
        <f>+$D19*1.25</f>
        <v>0</v>
      </c>
      <c r="I19" s="191">
        <f>+$D19*1.25</f>
        <v>0</v>
      </c>
      <c r="J19" s="190">
        <f>($D19/60)*4</f>
        <v>0</v>
      </c>
      <c r="K19" s="190">
        <f>+$D19*0.85</f>
        <v>0</v>
      </c>
      <c r="L19" s="194"/>
      <c r="M19" s="194"/>
      <c r="N19" s="129"/>
      <c r="O19" s="291" t="s">
        <v>279</v>
      </c>
    </row>
    <row r="20" spans="1:17" x14ac:dyDescent="0.25">
      <c r="A20" s="317" t="s">
        <v>225</v>
      </c>
      <c r="B20" s="224"/>
      <c r="C20" s="253">
        <f>SUM(C18:C19)</f>
        <v>0</v>
      </c>
      <c r="D20" s="218"/>
      <c r="E20" s="225"/>
      <c r="F20" s="249">
        <f t="shared" ref="F20:K20" si="2">SUM(F18:F19)/2</f>
        <v>0</v>
      </c>
      <c r="G20" s="249">
        <f t="shared" si="2"/>
        <v>0</v>
      </c>
      <c r="H20" s="249">
        <f t="shared" si="2"/>
        <v>0</v>
      </c>
      <c r="I20" s="249">
        <f t="shared" si="2"/>
        <v>0</v>
      </c>
      <c r="J20" s="249">
        <f t="shared" si="2"/>
        <v>0</v>
      </c>
      <c r="K20" s="249">
        <f t="shared" si="2"/>
        <v>0</v>
      </c>
      <c r="L20" s="219">
        <f t="shared" ref="L20:M20" si="3">+L18+L19</f>
        <v>0</v>
      </c>
      <c r="M20" s="219">
        <f t="shared" si="3"/>
        <v>0</v>
      </c>
      <c r="N20" s="129"/>
      <c r="O20" s="169" t="s">
        <v>280</v>
      </c>
      <c r="P20" s="169"/>
      <c r="Q20" s="169">
        <f>11*8</f>
        <v>88</v>
      </c>
    </row>
    <row r="21" spans="1:17" x14ac:dyDescent="0.25">
      <c r="A21" s="318"/>
      <c r="B21" s="183"/>
      <c r="C21" s="183"/>
      <c r="D21" s="183"/>
      <c r="E21" s="200"/>
      <c r="F21" s="201"/>
      <c r="G21" s="202"/>
      <c r="H21" s="197"/>
      <c r="I21" s="202"/>
      <c r="J21" s="202"/>
      <c r="K21" s="202"/>
      <c r="L21" s="197"/>
      <c r="M21" s="203"/>
      <c r="N21" s="129"/>
      <c r="O21" s="169" t="s">
        <v>281</v>
      </c>
      <c r="P21" s="169"/>
      <c r="Q21" s="169">
        <f>11*12</f>
        <v>132</v>
      </c>
    </row>
    <row r="22" spans="1:17" x14ac:dyDescent="0.25">
      <c r="A22" s="319" t="s">
        <v>207</v>
      </c>
      <c r="B22" s="226"/>
      <c r="C22" s="226"/>
      <c r="D22" s="230"/>
      <c r="E22" s="320">
        <f>+'FY26 Fringe Rates'!D27</f>
        <v>4.0000000000000001E-3</v>
      </c>
      <c r="F22" s="226"/>
      <c r="G22" s="226"/>
      <c r="H22" s="250"/>
      <c r="I22" s="226"/>
      <c r="J22" s="226"/>
      <c r="K22" s="226"/>
      <c r="L22" s="227"/>
      <c r="M22" s="231"/>
      <c r="N22" s="129"/>
      <c r="O22" s="169" t="s">
        <v>282</v>
      </c>
      <c r="P22" s="169"/>
      <c r="Q22" s="292">
        <f>6.66*12</f>
        <v>79.92</v>
      </c>
    </row>
    <row r="23" spans="1:17" x14ac:dyDescent="0.25">
      <c r="A23" s="199"/>
      <c r="B23" s="183"/>
      <c r="C23" s="183"/>
      <c r="D23" s="248">
        <v>0</v>
      </c>
      <c r="E23" s="200"/>
      <c r="F23" s="190"/>
      <c r="G23" s="191"/>
      <c r="H23" s="191">
        <f>+$D23*2</f>
        <v>0</v>
      </c>
      <c r="I23" s="191">
        <f>+$D23*2</f>
        <v>0</v>
      </c>
      <c r="J23" s="191"/>
      <c r="K23" s="191"/>
      <c r="L23" s="191">
        <f>+$D23/60</f>
        <v>0</v>
      </c>
      <c r="M23" s="192"/>
      <c r="N23" s="129"/>
      <c r="O23" s="169"/>
      <c r="P23" s="169"/>
      <c r="Q23" s="169">
        <f>SUM(Q20:Q22)</f>
        <v>299.92</v>
      </c>
    </row>
    <row r="24" spans="1:17" x14ac:dyDescent="0.25">
      <c r="A24" s="199"/>
      <c r="B24" s="183"/>
      <c r="C24" s="183"/>
      <c r="D24" s="248">
        <v>0</v>
      </c>
      <c r="E24" s="200"/>
      <c r="F24" s="193"/>
      <c r="G24" s="194"/>
      <c r="H24" s="191">
        <f>+$D24*2</f>
        <v>0</v>
      </c>
      <c r="I24" s="194">
        <f>+$D24*2</f>
        <v>0</v>
      </c>
      <c r="J24" s="194"/>
      <c r="K24" s="194"/>
      <c r="L24" s="191">
        <f>+$D24/60</f>
        <v>0</v>
      </c>
      <c r="M24" s="195"/>
      <c r="N24" s="129"/>
      <c r="O24" s="169" t="s">
        <v>275</v>
      </c>
      <c r="P24" s="169"/>
      <c r="Q24" s="292">
        <v>2080</v>
      </c>
    </row>
    <row r="25" spans="1:17" x14ac:dyDescent="0.25">
      <c r="A25" s="317" t="s">
        <v>224</v>
      </c>
      <c r="B25" s="224"/>
      <c r="C25" s="224"/>
      <c r="D25" s="224"/>
      <c r="E25" s="225"/>
      <c r="F25" s="219">
        <f>+F23+F24</f>
        <v>0</v>
      </c>
      <c r="G25" s="219">
        <f t="shared" ref="G25:M25" si="4">+G23+G24</f>
        <v>0</v>
      </c>
      <c r="H25" s="249">
        <f>SUM(H23:H24)/2</f>
        <v>0</v>
      </c>
      <c r="I25" s="249">
        <f>SUM(I23:I24)/2</f>
        <v>0</v>
      </c>
      <c r="J25" s="219">
        <f t="shared" si="4"/>
        <v>0</v>
      </c>
      <c r="K25" s="219">
        <f t="shared" si="4"/>
        <v>0</v>
      </c>
      <c r="L25" s="249">
        <f>SUM(L23:L24)/2</f>
        <v>0</v>
      </c>
      <c r="M25" s="220">
        <f t="shared" si="4"/>
        <v>0</v>
      </c>
      <c r="N25" s="129"/>
      <c r="O25" s="291" t="s">
        <v>283</v>
      </c>
      <c r="P25" s="169"/>
      <c r="Q25" s="291">
        <f>+Q24-Q23</f>
        <v>1780.08</v>
      </c>
    </row>
    <row r="26" spans="1:17" x14ac:dyDescent="0.25">
      <c r="A26" s="321"/>
      <c r="B26" s="183"/>
      <c r="C26" s="183"/>
      <c r="D26" s="183"/>
      <c r="E26" s="200"/>
      <c r="F26" s="201"/>
      <c r="G26" s="202"/>
      <c r="H26" s="197"/>
      <c r="I26" s="202"/>
      <c r="J26" s="202"/>
      <c r="K26" s="202"/>
      <c r="L26" s="202"/>
      <c r="M26" s="203"/>
      <c r="N26" s="129"/>
      <c r="O26" s="129"/>
    </row>
    <row r="27" spans="1:17" x14ac:dyDescent="0.25">
      <c r="A27" s="319" t="s">
        <v>212</v>
      </c>
      <c r="B27" s="226"/>
      <c r="C27" s="226"/>
      <c r="D27" s="226"/>
      <c r="E27" s="320">
        <f>+'FY26 Fringe Rates'!D17</f>
        <v>0.45800000000000002</v>
      </c>
      <c r="F27" s="227"/>
      <c r="G27" s="228"/>
      <c r="H27" s="222"/>
      <c r="I27" s="228"/>
      <c r="J27" s="228"/>
      <c r="K27" s="228"/>
      <c r="L27" s="228"/>
      <c r="M27" s="229"/>
      <c r="N27" s="129"/>
      <c r="O27" s="129"/>
    </row>
    <row r="28" spans="1:17" x14ac:dyDescent="0.25">
      <c r="A28" s="199"/>
      <c r="B28" s="183"/>
      <c r="C28" s="315"/>
      <c r="D28" s="309">
        <f>+C28/1780.08</f>
        <v>0</v>
      </c>
      <c r="E28" s="204"/>
      <c r="F28" s="205"/>
      <c r="G28" s="206"/>
      <c r="H28" s="191"/>
      <c r="I28" s="206">
        <f>+$D28*2.25</f>
        <v>0</v>
      </c>
      <c r="J28" s="190">
        <f>($D28/60)*4</f>
        <v>0</v>
      </c>
      <c r="K28" s="206"/>
      <c r="L28" s="206"/>
      <c r="M28" s="207">
        <f>+$D28*0.75</f>
        <v>0</v>
      </c>
      <c r="N28" s="129"/>
      <c r="O28" s="129"/>
    </row>
    <row r="29" spans="1:17" x14ac:dyDescent="0.25">
      <c r="A29" s="199"/>
      <c r="B29" s="183"/>
      <c r="C29" s="316"/>
      <c r="D29" s="309">
        <f>+C29/1780.08</f>
        <v>0</v>
      </c>
      <c r="E29" s="200"/>
      <c r="F29" s="193"/>
      <c r="G29" s="206"/>
      <c r="H29" s="194"/>
      <c r="I29" s="206">
        <f>+$D29*2.25</f>
        <v>0</v>
      </c>
      <c r="J29" s="190">
        <f>($D29/60)*4</f>
        <v>0</v>
      </c>
      <c r="K29" s="194"/>
      <c r="L29" s="206"/>
      <c r="M29" s="207">
        <f>+$D29*0.75</f>
        <v>0</v>
      </c>
      <c r="N29" s="129"/>
      <c r="O29" s="129"/>
    </row>
    <row r="30" spans="1:17" x14ac:dyDescent="0.25">
      <c r="A30" s="317" t="s">
        <v>223</v>
      </c>
      <c r="B30" s="224"/>
      <c r="C30" s="253">
        <f>SUM(C28:C29)</f>
        <v>0</v>
      </c>
      <c r="D30" s="224"/>
      <c r="E30" s="225"/>
      <c r="F30" s="219">
        <f>+F28+F29</f>
        <v>0</v>
      </c>
      <c r="G30" s="249">
        <f>SUM(G28:G29)/2</f>
        <v>0</v>
      </c>
      <c r="H30" s="219">
        <f t="shared" ref="H30:K30" si="5">+H28+H29</f>
        <v>0</v>
      </c>
      <c r="I30" s="249">
        <f>SUM(I28:I29)/2</f>
        <v>0</v>
      </c>
      <c r="J30" s="249">
        <f>SUM(J28:J29)/2</f>
        <v>0</v>
      </c>
      <c r="K30" s="219">
        <f t="shared" si="5"/>
        <v>0</v>
      </c>
      <c r="L30" s="249">
        <f>SUM(L28:L29)/2</f>
        <v>0</v>
      </c>
      <c r="M30" s="249">
        <f>SUM(M28:M29)/2</f>
        <v>0</v>
      </c>
      <c r="N30" s="129"/>
      <c r="O30" s="129"/>
    </row>
    <row r="31" spans="1:17" x14ac:dyDescent="0.25">
      <c r="A31" s="318"/>
      <c r="B31" s="183"/>
      <c r="C31" s="183"/>
      <c r="D31" s="183"/>
      <c r="E31" s="200"/>
      <c r="F31" s="201"/>
      <c r="G31" s="202"/>
      <c r="H31" s="197"/>
      <c r="I31" s="202"/>
      <c r="J31" s="202"/>
      <c r="K31" s="202"/>
      <c r="L31" s="202"/>
      <c r="M31" s="203"/>
      <c r="N31" s="129"/>
      <c r="O31" s="129"/>
    </row>
    <row r="32" spans="1:17" x14ac:dyDescent="0.25">
      <c r="A32" s="319" t="s">
        <v>208</v>
      </c>
      <c r="B32" s="226"/>
      <c r="C32" s="226"/>
      <c r="D32" s="226"/>
      <c r="E32" s="320">
        <f>+'FY26 Fringe Rates'!D33</f>
        <v>0.222</v>
      </c>
      <c r="F32" s="227"/>
      <c r="G32" s="228"/>
      <c r="H32" s="222"/>
      <c r="I32" s="228"/>
      <c r="J32" s="228"/>
      <c r="K32" s="228"/>
      <c r="L32" s="228"/>
      <c r="M32" s="229"/>
      <c r="N32" s="129"/>
      <c r="O32" s="129"/>
    </row>
    <row r="33" spans="1:15" x14ac:dyDescent="0.25">
      <c r="A33" s="199"/>
      <c r="B33" s="183"/>
      <c r="C33" s="323"/>
      <c r="D33" s="248">
        <v>0</v>
      </c>
      <c r="E33" s="204"/>
      <c r="F33" s="205"/>
      <c r="G33" s="206"/>
      <c r="H33" s="191">
        <f>+$D33*2</f>
        <v>0</v>
      </c>
      <c r="I33" s="191">
        <f>+$D33*2.75</f>
        <v>0</v>
      </c>
      <c r="J33" s="190">
        <f>($D33/60)*4.5</f>
        <v>0</v>
      </c>
      <c r="K33" s="191"/>
      <c r="L33" s="191">
        <f>(+$D33/60)*1.4</f>
        <v>0</v>
      </c>
      <c r="M33" s="192"/>
      <c r="O33" s="129"/>
    </row>
    <row r="34" spans="1:15" x14ac:dyDescent="0.25">
      <c r="A34" s="199"/>
      <c r="B34" s="183"/>
      <c r="C34" s="324"/>
      <c r="D34" s="248">
        <v>0</v>
      </c>
      <c r="E34" s="200"/>
      <c r="F34" s="193"/>
      <c r="G34" s="194"/>
      <c r="H34" s="191">
        <f>+$D34*2</f>
        <v>0</v>
      </c>
      <c r="I34" s="191">
        <f>+$D34*2.75</f>
        <v>0</v>
      </c>
      <c r="J34" s="190">
        <f>($D34/60)*4.5</f>
        <v>0</v>
      </c>
      <c r="K34" s="194"/>
      <c r="L34" s="191">
        <f>(+$D34/60)*1.4</f>
        <v>0</v>
      </c>
      <c r="M34" s="195"/>
      <c r="O34" s="129"/>
    </row>
    <row r="35" spans="1:15" ht="13.8" thickBot="1" x14ac:dyDescent="0.3">
      <c r="A35" s="322" t="s">
        <v>231</v>
      </c>
      <c r="B35" s="208"/>
      <c r="C35" s="255">
        <f>SUM(C33:C34)</f>
        <v>0</v>
      </c>
      <c r="D35" s="208"/>
      <c r="E35" s="209"/>
      <c r="F35" s="210">
        <f>+F34+F33</f>
        <v>0</v>
      </c>
      <c r="G35" s="210">
        <f t="shared" ref="G35:M35" si="6">+G34+G33</f>
        <v>0</v>
      </c>
      <c r="H35" s="251">
        <f>SUM(H33:H34)/2</f>
        <v>0</v>
      </c>
      <c r="I35" s="251">
        <f>SUM(I33:I34)/2</f>
        <v>0</v>
      </c>
      <c r="J35" s="251">
        <f>SUM(J33:J34)/2</f>
        <v>0</v>
      </c>
      <c r="K35" s="252">
        <f>+K34+K33</f>
        <v>0</v>
      </c>
      <c r="L35" s="251">
        <f>SUM(L33:L34)/2</f>
        <v>0</v>
      </c>
      <c r="M35" s="211">
        <f t="shared" si="6"/>
        <v>0</v>
      </c>
      <c r="N35" s="167">
        <f>SUM(N33:N34)</f>
        <v>0</v>
      </c>
    </row>
    <row r="36" spans="1:15" x14ac:dyDescent="0.25">
      <c r="A36" s="169" t="s">
        <v>259</v>
      </c>
      <c r="E36" s="123"/>
      <c r="H36" s="130"/>
      <c r="I36" s="130"/>
      <c r="J36" s="130"/>
      <c r="K36" s="130"/>
      <c r="L36" s="130"/>
      <c r="M36" s="130"/>
    </row>
    <row r="37" spans="1:15" x14ac:dyDescent="0.25">
      <c r="A37" s="169" t="s">
        <v>228</v>
      </c>
      <c r="E37" s="123"/>
      <c r="H37" s="130"/>
      <c r="I37" s="130"/>
      <c r="J37" s="130"/>
      <c r="K37" s="130"/>
      <c r="L37" s="130"/>
      <c r="M37" s="130"/>
    </row>
    <row r="38" spans="1:15" x14ac:dyDescent="0.25">
      <c r="E38" s="123"/>
    </row>
    <row r="39" spans="1:15" x14ac:dyDescent="0.25">
      <c r="A39" s="119" t="s">
        <v>229</v>
      </c>
      <c r="E39" s="123"/>
    </row>
    <row r="40" spans="1:15" x14ac:dyDescent="0.25">
      <c r="A40" s="119" t="s">
        <v>234</v>
      </c>
      <c r="E40" s="123"/>
    </row>
    <row r="41" spans="1:15" x14ac:dyDescent="0.25">
      <c r="A41" s="119"/>
      <c r="E41" s="123"/>
    </row>
    <row r="42" spans="1:15" x14ac:dyDescent="0.25">
      <c r="E42" s="123"/>
    </row>
    <row r="43" spans="1:15" x14ac:dyDescent="0.25">
      <c r="E43" s="123"/>
    </row>
    <row r="44" spans="1:15" x14ac:dyDescent="0.25">
      <c r="E44" s="123"/>
    </row>
    <row r="45" spans="1:15" x14ac:dyDescent="0.25">
      <c r="E45" s="122"/>
    </row>
    <row r="46" spans="1:15" x14ac:dyDescent="0.25">
      <c r="E46" s="122"/>
    </row>
    <row r="47" spans="1:15" x14ac:dyDescent="0.25">
      <c r="E47" s="122"/>
    </row>
  </sheetData>
  <mergeCells count="1">
    <mergeCell ref="F3:M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2B2E-CFF3-479D-A345-E33F3C83BDA2}">
  <dimension ref="A1:L176"/>
  <sheetViews>
    <sheetView workbookViewId="0">
      <selection activeCell="L62" sqref="L62"/>
    </sheetView>
  </sheetViews>
  <sheetFormatPr defaultRowHeight="13.2" x14ac:dyDescent="0.25"/>
  <cols>
    <col min="1" max="1" width="10.88671875" customWidth="1"/>
    <col min="2" max="2" width="3.5546875" customWidth="1"/>
    <col min="4" max="4" width="9.44140625" customWidth="1"/>
    <col min="5" max="5" width="3.44140625" customWidth="1"/>
    <col min="6" max="6" width="11.44140625" bestFit="1" customWidth="1"/>
    <col min="7" max="7" width="1.44140625" customWidth="1"/>
    <col min="8" max="8" width="15.88671875" style="138" customWidth="1"/>
    <col min="9" max="9" width="1" customWidth="1"/>
    <col min="10" max="10" width="13.88671875" customWidth="1"/>
    <col min="11" max="11" width="14.109375" customWidth="1"/>
    <col min="12" max="12" width="22" style="138" customWidth="1"/>
    <col min="13" max="13" width="17.5546875" customWidth="1"/>
  </cols>
  <sheetData>
    <row r="1" spans="1:12" ht="15" customHeight="1" x14ac:dyDescent="0.3">
      <c r="A1" s="136" t="s">
        <v>29</v>
      </c>
      <c r="E1" s="137" t="s">
        <v>30</v>
      </c>
      <c r="G1" s="345" t="s">
        <v>31</v>
      </c>
      <c r="H1" s="256"/>
    </row>
    <row r="2" spans="1:12" ht="12.75" customHeight="1" x14ac:dyDescent="0.25">
      <c r="A2" s="139" t="s">
        <v>315</v>
      </c>
      <c r="G2" s="137" t="s">
        <v>313</v>
      </c>
    </row>
    <row r="3" spans="1:12" ht="12.75" customHeight="1" x14ac:dyDescent="0.25">
      <c r="A3" s="120" t="s">
        <v>314</v>
      </c>
      <c r="C3" s="257"/>
      <c r="E3" s="137"/>
      <c r="G3" s="137" t="s">
        <v>361</v>
      </c>
      <c r="H3"/>
      <c r="L3"/>
    </row>
    <row r="4" spans="1:12" ht="12.75" customHeight="1" x14ac:dyDescent="0.25">
      <c r="G4" s="137" t="s">
        <v>362</v>
      </c>
    </row>
    <row r="5" spans="1:12" ht="12.75" customHeight="1" x14ac:dyDescent="0.25">
      <c r="A5" s="137"/>
      <c r="G5" s="137" t="s">
        <v>363</v>
      </c>
    </row>
    <row r="6" spans="1:12" ht="12.75" customHeight="1" x14ac:dyDescent="0.25">
      <c r="G6" s="137"/>
      <c r="H6" s="140"/>
    </row>
    <row r="7" spans="1:12" ht="12.75" customHeight="1" x14ac:dyDescent="0.25">
      <c r="A7" s="141" t="s">
        <v>38</v>
      </c>
      <c r="C7" s="142"/>
      <c r="D7" s="142"/>
      <c r="E7" s="142"/>
      <c r="F7" s="142"/>
      <c r="G7" s="142"/>
      <c r="H7" s="143"/>
      <c r="I7" s="142"/>
      <c r="J7" s="142"/>
      <c r="K7" s="142"/>
      <c r="L7" s="143"/>
    </row>
    <row r="8" spans="1:12" ht="12.75" customHeight="1" x14ac:dyDescent="0.25"/>
    <row r="9" spans="1:12" ht="12.75" customHeight="1" x14ac:dyDescent="0.25">
      <c r="A9" s="141" t="s">
        <v>39</v>
      </c>
      <c r="B9" s="142"/>
      <c r="C9" s="142"/>
      <c r="D9" s="141" t="s">
        <v>40</v>
      </c>
      <c r="F9" s="142"/>
      <c r="G9" s="142"/>
      <c r="H9" s="143"/>
      <c r="I9" s="142"/>
      <c r="J9" s="142"/>
      <c r="K9" s="141" t="s">
        <v>41</v>
      </c>
      <c r="L9" s="143"/>
    </row>
    <row r="10" spans="1:12" ht="12.75" customHeight="1" x14ac:dyDescent="0.25">
      <c r="A10" s="141"/>
      <c r="D10" s="141"/>
      <c r="K10" s="141"/>
    </row>
    <row r="11" spans="1:12" ht="12.75" customHeight="1" x14ac:dyDescent="0.25">
      <c r="A11" s="141" t="s">
        <v>42</v>
      </c>
      <c r="D11" s="141"/>
      <c r="H11" s="143"/>
      <c r="I11" s="142"/>
      <c r="J11" s="142"/>
      <c r="K11" s="141"/>
    </row>
    <row r="12" spans="1:12" ht="12.75" customHeight="1" x14ac:dyDescent="0.25">
      <c r="A12" s="141" t="s">
        <v>43</v>
      </c>
      <c r="D12" s="141"/>
      <c r="K12" s="144"/>
      <c r="L12" s="143"/>
    </row>
    <row r="13" spans="1:12" ht="12.75" customHeight="1" x14ac:dyDescent="0.25"/>
    <row r="14" spans="1:12" ht="12.75" customHeight="1" x14ac:dyDescent="0.25">
      <c r="A14" s="257" t="s">
        <v>44</v>
      </c>
    </row>
    <row r="15" spans="1:12" ht="12.75" customHeight="1" x14ac:dyDescent="0.25">
      <c r="A15" s="119" t="s">
        <v>327</v>
      </c>
      <c r="F15" s="119" t="s">
        <v>338</v>
      </c>
      <c r="L15" s="143"/>
    </row>
    <row r="16" spans="1:12" ht="12.75" customHeight="1" x14ac:dyDescent="0.25"/>
    <row r="17" spans="1:12" ht="12.75" customHeight="1" x14ac:dyDescent="0.25">
      <c r="A17" s="119" t="s">
        <v>326</v>
      </c>
      <c r="F17" s="119" t="s">
        <v>339</v>
      </c>
      <c r="L17" s="143"/>
    </row>
    <row r="18" spans="1:12" ht="12.75" customHeight="1" x14ac:dyDescent="0.25"/>
    <row r="19" spans="1:12" ht="12.75" customHeight="1" x14ac:dyDescent="0.25">
      <c r="A19" s="119" t="s">
        <v>325</v>
      </c>
      <c r="L19" s="165">
        <f>+'21 Billing Rate Calc'!AH14</f>
        <v>0</v>
      </c>
    </row>
    <row r="20" spans="1:12" ht="12.75" customHeight="1" x14ac:dyDescent="0.25"/>
    <row r="21" spans="1:12" ht="12.75" customHeight="1" x14ac:dyDescent="0.25">
      <c r="A21" t="s">
        <v>49</v>
      </c>
      <c r="F21" t="s">
        <v>50</v>
      </c>
      <c r="H21" s="145"/>
      <c r="L21" s="143"/>
    </row>
    <row r="22" spans="1:12" ht="12.75" customHeight="1" x14ac:dyDescent="0.25"/>
    <row r="23" spans="1:12" ht="12.75" customHeight="1" thickBot="1" x14ac:dyDescent="0.3">
      <c r="A23" s="146" t="s">
        <v>51</v>
      </c>
      <c r="B23" s="257" t="s">
        <v>52</v>
      </c>
      <c r="J23" t="s">
        <v>53</v>
      </c>
      <c r="L23" s="147">
        <f>SUM(L15:L21)</f>
        <v>0</v>
      </c>
    </row>
    <row r="24" spans="1:12" ht="12.75" customHeight="1" thickTop="1" x14ac:dyDescent="0.25"/>
    <row r="25" spans="1:12" ht="12.75" customHeight="1" x14ac:dyDescent="0.25">
      <c r="A25" s="257" t="s">
        <v>54</v>
      </c>
    </row>
    <row r="26" spans="1:12" ht="12.75" customHeight="1" x14ac:dyDescent="0.25">
      <c r="A26" s="119" t="s">
        <v>324</v>
      </c>
      <c r="E26" s="148" t="s">
        <v>56</v>
      </c>
      <c r="L26" s="143"/>
    </row>
    <row r="27" spans="1:12" ht="12.75" customHeight="1" x14ac:dyDescent="0.25"/>
    <row r="28" spans="1:12" ht="12.75" customHeight="1" x14ac:dyDescent="0.25">
      <c r="F28" s="149" t="s">
        <v>20</v>
      </c>
      <c r="G28" s="149"/>
    </row>
    <row r="29" spans="1:12" ht="12.75" customHeight="1" x14ac:dyDescent="0.25">
      <c r="A29" t="s">
        <v>57</v>
      </c>
      <c r="F29" s="150" t="s">
        <v>58</v>
      </c>
      <c r="G29" s="149"/>
      <c r="H29" s="151" t="s">
        <v>18</v>
      </c>
      <c r="I29" s="149"/>
      <c r="J29" s="150" t="s">
        <v>20</v>
      </c>
    </row>
    <row r="30" spans="1:12" ht="12.75" customHeight="1" x14ac:dyDescent="0.25"/>
    <row r="31" spans="1:12" ht="12.75" customHeight="1" x14ac:dyDescent="0.25">
      <c r="A31" s="119" t="s">
        <v>320</v>
      </c>
      <c r="F31" s="152">
        <v>28</v>
      </c>
      <c r="G31" s="146"/>
      <c r="H31" s="165">
        <f>+'21 Billing Rate Calc'!AH23</f>
        <v>0</v>
      </c>
      <c r="J31" s="143">
        <f>H31*F31*0.01</f>
        <v>0</v>
      </c>
      <c r="L31" s="143">
        <f>H31+J31</f>
        <v>0</v>
      </c>
    </row>
    <row r="32" spans="1:12" ht="12.75" customHeight="1" x14ac:dyDescent="0.25">
      <c r="J32" s="138"/>
    </row>
    <row r="33" spans="1:12" ht="12.75" customHeight="1" x14ac:dyDescent="0.25">
      <c r="A33" s="119" t="s">
        <v>321</v>
      </c>
      <c r="F33" s="152">
        <v>28</v>
      </c>
      <c r="G33" s="146"/>
      <c r="H33" s="165">
        <f>+'21 Billing Rate Calc'!AH21</f>
        <v>0</v>
      </c>
      <c r="J33" s="143">
        <f>H33*F33*0.01</f>
        <v>0</v>
      </c>
      <c r="L33" s="143">
        <f>H33+J33</f>
        <v>0</v>
      </c>
    </row>
    <row r="34" spans="1:12" ht="12.75" customHeight="1" x14ac:dyDescent="0.25">
      <c r="J34" s="138"/>
    </row>
    <row r="35" spans="1:12" ht="12.75" customHeight="1" x14ac:dyDescent="0.25">
      <c r="A35" s="119" t="s">
        <v>322</v>
      </c>
      <c r="F35" s="152">
        <v>45.8</v>
      </c>
      <c r="G35" s="146"/>
      <c r="H35" s="165">
        <f>+'21 Billing Rate Calc'!AH27</f>
        <v>0</v>
      </c>
      <c r="J35" s="143">
        <f>H35*F35*0.01</f>
        <v>0</v>
      </c>
      <c r="L35" s="143">
        <f>H35+J35</f>
        <v>0</v>
      </c>
    </row>
    <row r="36" spans="1:12" ht="12.75" customHeight="1" x14ac:dyDescent="0.25">
      <c r="J36" s="138"/>
    </row>
    <row r="37" spans="1:12" ht="12.75" customHeight="1" x14ac:dyDescent="0.25">
      <c r="A37" s="119" t="s">
        <v>323</v>
      </c>
      <c r="F37" s="152">
        <v>0.4</v>
      </c>
      <c r="G37" s="146"/>
      <c r="H37" s="165">
        <f>+'21 Billing Rate Calc'!AH31</f>
        <v>0</v>
      </c>
      <c r="J37" s="143">
        <f>H37*F37*0.01</f>
        <v>0</v>
      </c>
      <c r="L37" s="143">
        <f>H37+J37</f>
        <v>0</v>
      </c>
    </row>
    <row r="38" spans="1:12" ht="12.75" customHeight="1" x14ac:dyDescent="0.25">
      <c r="J38" s="138"/>
    </row>
    <row r="39" spans="1:12" ht="12.75" customHeight="1" x14ac:dyDescent="0.25">
      <c r="A39" s="119" t="s">
        <v>340</v>
      </c>
      <c r="H39" s="143">
        <f>+H170</f>
        <v>0</v>
      </c>
      <c r="J39" s="143">
        <f>+J170</f>
        <v>0</v>
      </c>
      <c r="L39" s="143">
        <f>H39+J39</f>
        <v>0</v>
      </c>
    </row>
    <row r="40" spans="1:12" ht="12.75" customHeight="1" x14ac:dyDescent="0.25">
      <c r="J40" s="138"/>
    </row>
    <row r="41" spans="1:12" ht="12.75" customHeight="1" thickBot="1" x14ac:dyDescent="0.3">
      <c r="A41" s="257" t="s">
        <v>64</v>
      </c>
      <c r="H41" s="168">
        <f>SUM(H31:H39)</f>
        <v>0</v>
      </c>
      <c r="J41" s="147">
        <f>SUM(J31:J39)</f>
        <v>0</v>
      </c>
      <c r="L41" s="143">
        <f>H41+J41</f>
        <v>0</v>
      </c>
    </row>
    <row r="42" spans="1:12" ht="12.75" customHeight="1" thickTop="1" x14ac:dyDescent="0.25"/>
    <row r="43" spans="1:12" ht="12.75" customHeight="1" x14ac:dyDescent="0.25">
      <c r="A43" s="119" t="s">
        <v>341</v>
      </c>
      <c r="L43" s="165">
        <f>+'21 Billing Rate Calc'!AH33</f>
        <v>0</v>
      </c>
    </row>
    <row r="44" spans="1:12" ht="12.75" customHeight="1" x14ac:dyDescent="0.25"/>
    <row r="45" spans="1:12" ht="12.75" customHeight="1" x14ac:dyDescent="0.25">
      <c r="A45" s="119" t="s">
        <v>319</v>
      </c>
      <c r="L45" s="165">
        <f>+'21 Billing Rate Calc'!AH34</f>
        <v>0</v>
      </c>
    </row>
    <row r="46" spans="1:12" ht="12.75" customHeight="1" x14ac:dyDescent="0.25"/>
    <row r="47" spans="1:12" ht="12.75" customHeight="1" x14ac:dyDescent="0.25">
      <c r="A47" s="119" t="s">
        <v>370</v>
      </c>
    </row>
    <row r="48" spans="1:12" ht="12.75" customHeight="1" x14ac:dyDescent="0.25">
      <c r="A48" t="s">
        <v>68</v>
      </c>
    </row>
    <row r="49" spans="1:12" ht="12.75" customHeight="1" x14ac:dyDescent="0.25">
      <c r="A49" t="s">
        <v>69</v>
      </c>
      <c r="H49" s="165">
        <f>+'21 Billing Rate Calc'!AH45+'21 Billing Rate Calc'!AH49</f>
        <v>0</v>
      </c>
      <c r="I49" s="142"/>
    </row>
    <row r="50" spans="1:12" ht="12.75" customHeight="1" x14ac:dyDescent="0.25"/>
    <row r="51" spans="1:12" ht="12.75" customHeight="1" x14ac:dyDescent="0.25">
      <c r="A51" t="s">
        <v>70</v>
      </c>
      <c r="H51" s="165">
        <f>+'21 Billing Rate Calc'!AH46</f>
        <v>0</v>
      </c>
      <c r="I51" s="142"/>
    </row>
    <row r="52" spans="1:12" ht="12.75" customHeight="1" x14ac:dyDescent="0.25"/>
    <row r="53" spans="1:12" ht="12.75" customHeight="1" x14ac:dyDescent="0.25">
      <c r="A53" t="s">
        <v>71</v>
      </c>
      <c r="H53" s="165">
        <f>+'21 Billing Rate Calc'!AH47</f>
        <v>0</v>
      </c>
      <c r="I53" s="142"/>
    </row>
    <row r="54" spans="1:12" ht="12.75" customHeight="1" x14ac:dyDescent="0.25"/>
    <row r="55" spans="1:12" ht="12.75" customHeight="1" x14ac:dyDescent="0.25">
      <c r="A55" t="s">
        <v>72</v>
      </c>
      <c r="H55" s="165">
        <f>+'21 Billing Rate Calc'!AH52</f>
        <v>0</v>
      </c>
      <c r="I55" s="142"/>
    </row>
    <row r="56" spans="1:12" ht="12.75" customHeight="1" x14ac:dyDescent="0.25"/>
    <row r="57" spans="1:12" ht="12.75" customHeight="1" x14ac:dyDescent="0.25">
      <c r="A57" t="s">
        <v>73</v>
      </c>
      <c r="H57" s="165">
        <f>+'21 Billing Rate Calc'!AH48</f>
        <v>0</v>
      </c>
      <c r="I57" s="142"/>
    </row>
    <row r="58" spans="1:12" ht="12.75" customHeight="1" x14ac:dyDescent="0.25"/>
    <row r="59" spans="1:12" ht="12.75" customHeight="1" x14ac:dyDescent="0.25">
      <c r="A59" s="119" t="s">
        <v>311</v>
      </c>
      <c r="H59" s="165"/>
      <c r="I59" s="142"/>
    </row>
    <row r="60" spans="1:12" ht="12.75" customHeight="1" x14ac:dyDescent="0.25"/>
    <row r="61" spans="1:12" ht="12.75" customHeight="1" x14ac:dyDescent="0.25">
      <c r="A61" t="s">
        <v>75</v>
      </c>
      <c r="C61" s="119" t="s">
        <v>316</v>
      </c>
      <c r="L61" s="165">
        <f>SUM(H49:H59)</f>
        <v>0</v>
      </c>
    </row>
    <row r="62" spans="1:12" ht="12.75" customHeight="1" x14ac:dyDescent="0.25"/>
    <row r="63" spans="1:12" ht="12.75" customHeight="1" x14ac:dyDescent="0.25">
      <c r="A63" s="119" t="s">
        <v>317</v>
      </c>
      <c r="L63" s="165">
        <f>+'21 Billing Rate Calc'!AH50</f>
        <v>0</v>
      </c>
    </row>
    <row r="64" spans="1:12" ht="12.75" customHeight="1" x14ac:dyDescent="0.25"/>
    <row r="65" spans="1:12" ht="12.75" customHeight="1" x14ac:dyDescent="0.25">
      <c r="A65" s="119" t="s">
        <v>318</v>
      </c>
      <c r="L65" s="165">
        <f>+'21 Billing Rate Calc'!AH52</f>
        <v>0</v>
      </c>
    </row>
    <row r="66" spans="1:12" ht="12.75" customHeight="1" x14ac:dyDescent="0.25"/>
    <row r="67" spans="1:12" ht="12.75" customHeight="1" thickBot="1" x14ac:dyDescent="0.3">
      <c r="A67" s="146" t="s">
        <v>79</v>
      </c>
      <c r="B67" s="257" t="s">
        <v>80</v>
      </c>
      <c r="J67" t="s">
        <v>53</v>
      </c>
      <c r="L67" s="147">
        <f>L26+SUM(L41:L65)</f>
        <v>0</v>
      </c>
    </row>
    <row r="68" spans="1:12" ht="12.75" customHeight="1" thickTop="1" x14ac:dyDescent="0.25"/>
    <row r="69" spans="1:12" ht="12.75" customHeight="1" x14ac:dyDescent="0.25">
      <c r="A69" s="257" t="s">
        <v>81</v>
      </c>
    </row>
    <row r="70" spans="1:12" ht="12.75" customHeight="1" x14ac:dyDescent="0.25"/>
    <row r="71" spans="1:12" ht="12.75" customHeight="1" x14ac:dyDescent="0.25">
      <c r="A71" s="119" t="s">
        <v>307</v>
      </c>
      <c r="L71" s="143"/>
    </row>
    <row r="72" spans="1:12" ht="12.75" customHeight="1" x14ac:dyDescent="0.25"/>
    <row r="73" spans="1:12" ht="12.75" customHeight="1" x14ac:dyDescent="0.25">
      <c r="A73" t="s">
        <v>83</v>
      </c>
      <c r="C73" s="119" t="s">
        <v>328</v>
      </c>
      <c r="L73" s="143">
        <f>L23</f>
        <v>0</v>
      </c>
    </row>
    <row r="74" spans="1:12" ht="12.75" customHeight="1" x14ac:dyDescent="0.25"/>
    <row r="75" spans="1:12" ht="12.75" customHeight="1" x14ac:dyDescent="0.25">
      <c r="A75" t="s">
        <v>85</v>
      </c>
      <c r="C75" t="s">
        <v>86</v>
      </c>
      <c r="L75" s="143"/>
    </row>
    <row r="76" spans="1:12" ht="12.75" customHeight="1" x14ac:dyDescent="0.25"/>
    <row r="77" spans="1:12" ht="12.75" customHeight="1" x14ac:dyDescent="0.25">
      <c r="A77" t="s">
        <v>87</v>
      </c>
      <c r="C77" s="119" t="s">
        <v>329</v>
      </c>
      <c r="L77" s="143">
        <f>-L67</f>
        <v>0</v>
      </c>
    </row>
    <row r="78" spans="1:12" ht="12.75" customHeight="1" x14ac:dyDescent="0.25"/>
    <row r="79" spans="1:12" ht="12.75" customHeight="1" x14ac:dyDescent="0.25">
      <c r="A79" s="119" t="s">
        <v>309</v>
      </c>
      <c r="J79" t="s">
        <v>53</v>
      </c>
      <c r="L79" s="143">
        <f>SUM(L70:L77)</f>
        <v>0</v>
      </c>
    </row>
    <row r="80" spans="1:12" ht="12.75" customHeight="1" x14ac:dyDescent="0.25"/>
    <row r="81" spans="1:12" ht="12.75" customHeight="1" x14ac:dyDescent="0.25">
      <c r="A81" s="257" t="s">
        <v>90</v>
      </c>
    </row>
    <row r="82" spans="1:12" ht="12.75" customHeight="1" x14ac:dyDescent="0.25"/>
    <row r="83" spans="1:12" ht="12.75" customHeight="1" x14ac:dyDescent="0.25">
      <c r="A83" s="119" t="s">
        <v>308</v>
      </c>
      <c r="L83" s="143"/>
    </row>
    <row r="84" spans="1:12" ht="12.75" customHeight="1" x14ac:dyDescent="0.25"/>
    <row r="85" spans="1:12" ht="12.75" customHeight="1" x14ac:dyDescent="0.25">
      <c r="A85" t="s">
        <v>83</v>
      </c>
      <c r="C85" s="119" t="s">
        <v>328</v>
      </c>
      <c r="L85" s="143">
        <f>L23</f>
        <v>0</v>
      </c>
    </row>
    <row r="86" spans="1:12" ht="12.75" customHeight="1" x14ac:dyDescent="0.25"/>
    <row r="87" spans="1:12" ht="12.75" customHeight="1" x14ac:dyDescent="0.25">
      <c r="A87" t="s">
        <v>85</v>
      </c>
      <c r="C87" t="s">
        <v>86</v>
      </c>
      <c r="L87" s="143"/>
    </row>
    <row r="88" spans="1:12" ht="12.75" customHeight="1" x14ac:dyDescent="0.25"/>
    <row r="89" spans="1:12" ht="12.75" customHeight="1" x14ac:dyDescent="0.25">
      <c r="C89" t="s">
        <v>92</v>
      </c>
      <c r="L89" s="143">
        <f>SUM(L83:L87)</f>
        <v>0</v>
      </c>
    </row>
    <row r="90" spans="1:12" ht="12.75" customHeight="1" x14ac:dyDescent="0.25"/>
    <row r="91" spans="1:12" ht="12.75" customHeight="1" x14ac:dyDescent="0.25">
      <c r="A91" t="s">
        <v>87</v>
      </c>
      <c r="C91" s="119" t="s">
        <v>330</v>
      </c>
      <c r="L91" s="143">
        <f>-L67+H55</f>
        <v>0</v>
      </c>
    </row>
    <row r="92" spans="1:12" ht="12.75" customHeight="1" x14ac:dyDescent="0.25"/>
    <row r="93" spans="1:12" ht="12.75" customHeight="1" x14ac:dyDescent="0.25">
      <c r="A93" t="s">
        <v>87</v>
      </c>
      <c r="C93" t="s">
        <v>94</v>
      </c>
      <c r="L93" s="143"/>
    </row>
    <row r="94" spans="1:12" ht="12.75" customHeight="1" x14ac:dyDescent="0.25"/>
    <row r="95" spans="1:12" ht="12.75" customHeight="1" x14ac:dyDescent="0.25">
      <c r="A95" s="119" t="s">
        <v>310</v>
      </c>
      <c r="L95" s="143">
        <f>SUM(L89:L91)-L93</f>
        <v>0</v>
      </c>
    </row>
    <row r="96" spans="1:12" ht="12.75" customHeight="1" x14ac:dyDescent="0.25"/>
    <row r="97" spans="1:12" ht="12.75" customHeight="1" x14ac:dyDescent="0.25">
      <c r="A97" s="257" t="s">
        <v>96</v>
      </c>
      <c r="B97" t="s">
        <v>97</v>
      </c>
    </row>
    <row r="98" spans="1:12" ht="12.75" customHeight="1" x14ac:dyDescent="0.25"/>
    <row r="99" spans="1:12" ht="12.75" customHeight="1" x14ac:dyDescent="0.25"/>
    <row r="100" spans="1:12" ht="12.75" customHeight="1" x14ac:dyDescent="0.25">
      <c r="A100" s="257" t="s">
        <v>98</v>
      </c>
      <c r="D100" s="148" t="s">
        <v>337</v>
      </c>
    </row>
    <row r="101" spans="1:12" ht="12.75" customHeight="1" thickBot="1" x14ac:dyDescent="0.3">
      <c r="A101" s="257" t="s">
        <v>100</v>
      </c>
      <c r="D101" s="257"/>
    </row>
    <row r="102" spans="1:12" ht="12.75" customHeight="1" x14ac:dyDescent="0.25">
      <c r="A102" s="258"/>
      <c r="B102" s="153"/>
      <c r="C102" s="153"/>
      <c r="D102" s="259"/>
      <c r="E102" s="153"/>
      <c r="F102" s="153"/>
      <c r="G102" s="153"/>
      <c r="H102" s="154"/>
      <c r="I102" s="153"/>
      <c r="J102" s="153"/>
      <c r="K102" s="153"/>
      <c r="L102" s="155"/>
    </row>
    <row r="103" spans="1:12" ht="12.75" customHeight="1" x14ac:dyDescent="0.25">
      <c r="A103" s="156"/>
      <c r="L103" s="157"/>
    </row>
    <row r="104" spans="1:12" ht="12.75" customHeight="1" x14ac:dyDescent="0.25">
      <c r="A104" s="158"/>
      <c r="B104" s="142"/>
      <c r="C104" s="142"/>
      <c r="D104" s="142"/>
      <c r="E104" s="142"/>
      <c r="F104" s="142"/>
      <c r="G104" s="142"/>
      <c r="H104" s="143"/>
      <c r="I104" s="142"/>
      <c r="J104" s="142"/>
      <c r="K104" s="142"/>
      <c r="L104" s="159"/>
    </row>
    <row r="105" spans="1:12" ht="12.75" customHeight="1" x14ac:dyDescent="0.25">
      <c r="A105" s="156" t="s">
        <v>101</v>
      </c>
      <c r="D105" t="s">
        <v>102</v>
      </c>
      <c r="J105" t="s">
        <v>103</v>
      </c>
      <c r="L105" s="157" t="s">
        <v>104</v>
      </c>
    </row>
    <row r="106" spans="1:12" ht="12.75" customHeight="1" x14ac:dyDescent="0.25">
      <c r="A106" s="156"/>
      <c r="L106" s="157"/>
    </row>
    <row r="107" spans="1:12" ht="12.75" customHeight="1" x14ac:dyDescent="0.25">
      <c r="A107" s="158"/>
      <c r="B107" s="142"/>
      <c r="C107" s="142"/>
      <c r="D107" s="142"/>
      <c r="E107" s="142"/>
      <c r="F107" s="142"/>
      <c r="G107" s="142"/>
      <c r="H107" s="143"/>
      <c r="I107" s="142"/>
      <c r="J107" s="142"/>
      <c r="K107" s="142"/>
      <c r="L107" s="159"/>
    </row>
    <row r="108" spans="1:12" ht="12.75" customHeight="1" x14ac:dyDescent="0.25">
      <c r="A108" s="160" t="s">
        <v>105</v>
      </c>
      <c r="D108" t="s">
        <v>102</v>
      </c>
      <c r="J108" t="s">
        <v>103</v>
      </c>
      <c r="L108" s="157" t="s">
        <v>104</v>
      </c>
    </row>
    <row r="109" spans="1:12" ht="12.75" customHeight="1" x14ac:dyDescent="0.25">
      <c r="A109" s="156"/>
      <c r="L109" s="157"/>
    </row>
    <row r="110" spans="1:12" ht="12.75" customHeight="1" x14ac:dyDescent="0.25">
      <c r="A110" s="158"/>
      <c r="B110" s="142"/>
      <c r="C110" s="142"/>
      <c r="D110" s="142"/>
      <c r="E110" s="142"/>
      <c r="F110" s="142"/>
      <c r="G110" s="142"/>
      <c r="H110" s="143"/>
      <c r="I110" s="142"/>
      <c r="J110" s="142"/>
      <c r="K110" s="142"/>
      <c r="L110" s="159"/>
    </row>
    <row r="111" spans="1:12" ht="12.75" customHeight="1" x14ac:dyDescent="0.25">
      <c r="A111" s="156" t="s">
        <v>106</v>
      </c>
      <c r="E111" t="s">
        <v>102</v>
      </c>
      <c r="J111" t="s">
        <v>103</v>
      </c>
      <c r="L111" s="157" t="s">
        <v>104</v>
      </c>
    </row>
    <row r="112" spans="1:12" ht="12.75" customHeight="1" x14ac:dyDescent="0.25">
      <c r="A112" s="156"/>
      <c r="L112" s="157"/>
    </row>
    <row r="113" spans="1:12" ht="12.75" customHeight="1" x14ac:dyDescent="0.25">
      <c r="A113" s="158"/>
      <c r="B113" s="142"/>
      <c r="C113" s="142"/>
      <c r="D113" s="142"/>
      <c r="E113" s="142"/>
      <c r="F113" s="142"/>
      <c r="G113" s="142"/>
      <c r="H113" s="143"/>
      <c r="I113" s="142"/>
      <c r="J113" s="142"/>
      <c r="K113" s="142"/>
      <c r="L113" s="159"/>
    </row>
    <row r="114" spans="1:12" ht="12.75" customHeight="1" x14ac:dyDescent="0.25">
      <c r="A114" s="156" t="s">
        <v>107</v>
      </c>
      <c r="E114" t="s">
        <v>102</v>
      </c>
      <c r="J114" t="s">
        <v>103</v>
      </c>
      <c r="L114" s="157" t="s">
        <v>104</v>
      </c>
    </row>
    <row r="115" spans="1:12" ht="12.75" customHeight="1" x14ac:dyDescent="0.25">
      <c r="A115" s="156" t="s">
        <v>108</v>
      </c>
      <c r="L115" s="157"/>
    </row>
    <row r="116" spans="1:12" ht="12.75" customHeight="1" x14ac:dyDescent="0.25">
      <c r="A116" s="156"/>
      <c r="L116" s="157"/>
    </row>
    <row r="117" spans="1:12" ht="12.75" customHeight="1" x14ac:dyDescent="0.25">
      <c r="A117" s="158"/>
      <c r="B117" s="142"/>
      <c r="C117" s="142"/>
      <c r="D117" s="142"/>
      <c r="E117" s="142"/>
      <c r="F117" s="142"/>
      <c r="G117" s="142"/>
      <c r="H117" s="143"/>
      <c r="I117" s="142"/>
      <c r="J117" s="142"/>
      <c r="K117" s="142"/>
      <c r="L117" s="159"/>
    </row>
    <row r="118" spans="1:12" ht="12.75" customHeight="1" thickBot="1" x14ac:dyDescent="0.3">
      <c r="A118" s="161" t="s">
        <v>109</v>
      </c>
      <c r="B118" s="162"/>
      <c r="C118" s="162"/>
      <c r="D118" s="162"/>
      <c r="E118" s="343" t="s">
        <v>102</v>
      </c>
      <c r="F118" s="343"/>
      <c r="G118" s="343"/>
      <c r="H118" s="344"/>
      <c r="I118" s="343"/>
      <c r="J118" s="343" t="s">
        <v>103</v>
      </c>
      <c r="K118" s="162"/>
      <c r="L118" s="163" t="s">
        <v>104</v>
      </c>
    </row>
    <row r="119" spans="1:12" ht="12.75" customHeight="1" x14ac:dyDescent="0.25"/>
    <row r="120" spans="1:12" ht="12.75" customHeight="1" x14ac:dyDescent="0.25"/>
    <row r="121" spans="1:12" ht="17.399999999999999" x14ac:dyDescent="0.3">
      <c r="A121" s="136" t="s">
        <v>110</v>
      </c>
    </row>
    <row r="123" spans="1:12" s="257" customFormat="1" x14ac:dyDescent="0.25">
      <c r="A123" s="257" t="s">
        <v>111</v>
      </c>
      <c r="H123" s="260"/>
      <c r="L123" s="260"/>
    </row>
    <row r="125" spans="1:12" x14ac:dyDescent="0.25">
      <c r="A125" s="120" t="s">
        <v>360</v>
      </c>
    </row>
    <row r="126" spans="1:12" ht="30" customHeight="1" x14ac:dyDescent="0.25">
      <c r="A126" s="356"/>
      <c r="B126" s="356"/>
      <c r="C126" s="356"/>
      <c r="D126" s="356"/>
      <c r="E126" s="356"/>
      <c r="F126" s="356"/>
      <c r="G126" s="356"/>
      <c r="H126" s="356"/>
      <c r="I126" s="356"/>
      <c r="J126" s="356"/>
      <c r="K126" s="356"/>
      <c r="L126" s="356"/>
    </row>
    <row r="128" spans="1:12" x14ac:dyDescent="0.25">
      <c r="A128" s="120" t="s">
        <v>312</v>
      </c>
    </row>
    <row r="129" spans="1:12" ht="30" customHeight="1" x14ac:dyDescent="0.25">
      <c r="A129" s="356"/>
      <c r="B129" s="356"/>
      <c r="C129" s="356"/>
      <c r="D129" s="356"/>
      <c r="E129" s="356"/>
      <c r="F129" s="356"/>
      <c r="G129" s="356"/>
      <c r="H129" s="356"/>
      <c r="I129" s="356"/>
      <c r="J129" s="356"/>
      <c r="K129" s="356"/>
      <c r="L129" s="356"/>
    </row>
    <row r="131" spans="1:12" x14ac:dyDescent="0.25">
      <c r="A131" s="120" t="s">
        <v>359</v>
      </c>
    </row>
    <row r="132" spans="1:12" ht="30" customHeight="1" x14ac:dyDescent="0.25">
      <c r="A132" s="356"/>
      <c r="B132" s="356"/>
      <c r="C132" s="356"/>
      <c r="D132" s="356"/>
      <c r="E132" s="356"/>
      <c r="F132" s="356"/>
      <c r="G132" s="356"/>
      <c r="H132" s="356"/>
      <c r="I132" s="356"/>
      <c r="J132" s="356"/>
      <c r="K132" s="356"/>
      <c r="L132" s="356"/>
    </row>
    <row r="134" spans="1:12" s="257" customFormat="1" x14ac:dyDescent="0.25">
      <c r="A134" s="257" t="s">
        <v>115</v>
      </c>
      <c r="H134" s="260"/>
      <c r="L134" s="260"/>
    </row>
    <row r="135" spans="1:12" x14ac:dyDescent="0.25">
      <c r="F135" s="149" t="s">
        <v>20</v>
      </c>
      <c r="G135" s="149"/>
    </row>
    <row r="136" spans="1:12" x14ac:dyDescent="0.25">
      <c r="A136" t="s">
        <v>116</v>
      </c>
      <c r="F136" s="150" t="s">
        <v>58</v>
      </c>
      <c r="G136" s="149"/>
      <c r="H136" s="151" t="s">
        <v>18</v>
      </c>
      <c r="I136" s="149"/>
      <c r="J136" s="150" t="s">
        <v>20</v>
      </c>
    </row>
    <row r="139" spans="1:12" x14ac:dyDescent="0.25">
      <c r="A139" s="119" t="s">
        <v>342</v>
      </c>
      <c r="F139" s="164">
        <v>28</v>
      </c>
      <c r="H139" s="143"/>
      <c r="I139" s="138"/>
      <c r="J139" s="143">
        <f>H139*F139*0.01</f>
        <v>0</v>
      </c>
      <c r="L139" s="143">
        <f>H139+J139</f>
        <v>0</v>
      </c>
    </row>
    <row r="140" spans="1:12" x14ac:dyDescent="0.25">
      <c r="F140" s="164"/>
      <c r="I140" s="138"/>
      <c r="J140" s="138"/>
    </row>
    <row r="141" spans="1:12" x14ac:dyDescent="0.25">
      <c r="A141" s="119" t="s">
        <v>343</v>
      </c>
      <c r="F141" s="164">
        <v>28</v>
      </c>
      <c r="H141" s="143"/>
      <c r="I141" s="138"/>
      <c r="J141" s="143">
        <f>H141*F141*0.01</f>
        <v>0</v>
      </c>
      <c r="L141" s="143">
        <f>H141+J141</f>
        <v>0</v>
      </c>
    </row>
    <row r="142" spans="1:12" x14ac:dyDescent="0.25">
      <c r="I142" s="138"/>
      <c r="J142" s="138"/>
    </row>
    <row r="143" spans="1:12" x14ac:dyDescent="0.25">
      <c r="A143" s="119" t="s">
        <v>344</v>
      </c>
      <c r="F143" s="164">
        <v>0</v>
      </c>
      <c r="H143" s="143"/>
      <c r="I143" s="138"/>
      <c r="J143" s="143">
        <f>H143*F143*0.01</f>
        <v>0</v>
      </c>
      <c r="L143" s="143">
        <f>H143+J143</f>
        <v>0</v>
      </c>
    </row>
    <row r="144" spans="1:12" x14ac:dyDescent="0.25">
      <c r="F144" s="164"/>
      <c r="I144" s="138"/>
      <c r="J144" s="138"/>
    </row>
    <row r="145" spans="1:12" x14ac:dyDescent="0.25">
      <c r="A145" s="119" t="s">
        <v>345</v>
      </c>
      <c r="F145" s="164">
        <v>0</v>
      </c>
      <c r="H145" s="143"/>
      <c r="I145" s="138"/>
      <c r="J145" s="143">
        <f>H145*F145*0.01</f>
        <v>0</v>
      </c>
      <c r="L145" s="143">
        <f>H145+J145</f>
        <v>0</v>
      </c>
    </row>
    <row r="146" spans="1:12" x14ac:dyDescent="0.25">
      <c r="I146" s="138"/>
      <c r="J146" s="138"/>
    </row>
    <row r="147" spans="1:12" x14ac:dyDescent="0.25">
      <c r="A147" s="119" t="s">
        <v>346</v>
      </c>
      <c r="F147" s="164">
        <v>10.1</v>
      </c>
      <c r="H147" s="143"/>
      <c r="I147" s="138"/>
      <c r="J147" s="143">
        <f>H147*F147*0.01</f>
        <v>0</v>
      </c>
      <c r="L147" s="143">
        <f>H147+J147</f>
        <v>0</v>
      </c>
    </row>
    <row r="148" spans="1:12" x14ac:dyDescent="0.25">
      <c r="I148" s="138"/>
      <c r="J148" s="138"/>
    </row>
    <row r="149" spans="1:12" x14ac:dyDescent="0.25">
      <c r="A149" s="119" t="s">
        <v>347</v>
      </c>
      <c r="F149" s="164">
        <v>10.1</v>
      </c>
      <c r="H149" s="165">
        <f>+'21 Billing Rate Calc'!AH25</f>
        <v>0</v>
      </c>
      <c r="I149" s="138"/>
      <c r="J149" s="143">
        <f>H149*F149*0.01</f>
        <v>0</v>
      </c>
      <c r="L149" s="143">
        <f>H149+J149</f>
        <v>0</v>
      </c>
    </row>
    <row r="150" spans="1:12" x14ac:dyDescent="0.25">
      <c r="F150" s="164"/>
      <c r="I150" s="138"/>
      <c r="J150" s="138"/>
    </row>
    <row r="151" spans="1:12" x14ac:dyDescent="0.25">
      <c r="A151" s="119" t="s">
        <v>348</v>
      </c>
      <c r="F151" s="164">
        <v>10.1</v>
      </c>
      <c r="H151" s="143"/>
      <c r="I151" s="138"/>
      <c r="J151" s="143">
        <f>H151*F151*0.01</f>
        <v>0</v>
      </c>
      <c r="L151" s="143">
        <f>H151+J151</f>
        <v>0</v>
      </c>
    </row>
    <row r="152" spans="1:12" x14ac:dyDescent="0.25">
      <c r="F152" s="164"/>
      <c r="I152" s="138"/>
      <c r="J152" s="138"/>
    </row>
    <row r="153" spans="1:12" x14ac:dyDescent="0.25">
      <c r="A153" s="119" t="s">
        <v>354</v>
      </c>
      <c r="F153" s="164">
        <v>45.8</v>
      </c>
      <c r="H153" s="143"/>
      <c r="I153" s="138"/>
      <c r="J153" s="143">
        <f>H153*F153*0.01</f>
        <v>0</v>
      </c>
      <c r="L153" s="143">
        <f>H153+J153</f>
        <v>0</v>
      </c>
    </row>
    <row r="154" spans="1:12" x14ac:dyDescent="0.25">
      <c r="F154" s="164"/>
      <c r="I154" s="138"/>
      <c r="J154" s="138"/>
    </row>
    <row r="155" spans="1:12" x14ac:dyDescent="0.25">
      <c r="A155" s="119" t="s">
        <v>355</v>
      </c>
      <c r="F155" s="164">
        <v>13.2</v>
      </c>
      <c r="H155" s="143"/>
      <c r="I155" s="138"/>
      <c r="J155" s="143">
        <f>H155*F155*0.01</f>
        <v>0</v>
      </c>
      <c r="L155" s="143">
        <f>H155+J155</f>
        <v>0</v>
      </c>
    </row>
    <row r="156" spans="1:12" x14ac:dyDescent="0.25">
      <c r="F156" s="164"/>
      <c r="I156" s="138"/>
      <c r="J156" s="138"/>
    </row>
    <row r="157" spans="1:12" x14ac:dyDescent="0.25">
      <c r="A157" s="119" t="s">
        <v>349</v>
      </c>
      <c r="F157" s="164">
        <v>13.2</v>
      </c>
      <c r="H157" s="143"/>
      <c r="I157" s="138"/>
      <c r="J157" s="143">
        <f>H157*F157*0.01</f>
        <v>0</v>
      </c>
      <c r="L157" s="143">
        <f>H157+J157</f>
        <v>0</v>
      </c>
    </row>
    <row r="158" spans="1:12" x14ac:dyDescent="0.25">
      <c r="F158" s="164"/>
      <c r="I158" s="138"/>
      <c r="J158" s="138"/>
    </row>
    <row r="159" spans="1:12" x14ac:dyDescent="0.25">
      <c r="A159" s="119" t="s">
        <v>356</v>
      </c>
      <c r="F159" s="164">
        <v>13.2</v>
      </c>
      <c r="H159" s="143"/>
      <c r="I159" s="138"/>
      <c r="J159" s="143">
        <f>H159*F159*0.01</f>
        <v>0</v>
      </c>
      <c r="L159" s="143">
        <f>H159+J159</f>
        <v>0</v>
      </c>
    </row>
    <row r="160" spans="1:12" x14ac:dyDescent="0.25">
      <c r="F160" s="164"/>
      <c r="I160" s="138"/>
      <c r="J160" s="138"/>
    </row>
    <row r="161" spans="1:12" x14ac:dyDescent="0.25">
      <c r="A161" s="119" t="s">
        <v>350</v>
      </c>
      <c r="F161" s="164">
        <v>13.2</v>
      </c>
      <c r="H161" s="143"/>
      <c r="I161" s="138"/>
      <c r="J161" s="143">
        <f>H161*F161*0.01</f>
        <v>0</v>
      </c>
      <c r="L161" s="143">
        <f>H161+J161</f>
        <v>0</v>
      </c>
    </row>
    <row r="162" spans="1:12" x14ac:dyDescent="0.25">
      <c r="I162" s="138"/>
      <c r="J162" s="138"/>
    </row>
    <row r="163" spans="1:12" x14ac:dyDescent="0.25">
      <c r="A163" s="119" t="s">
        <v>357</v>
      </c>
      <c r="F163" s="164">
        <v>0.4</v>
      </c>
      <c r="H163" s="143"/>
      <c r="I163" s="138"/>
      <c r="J163" s="143">
        <f>H163*F163*0.01</f>
        <v>0</v>
      </c>
      <c r="L163" s="143">
        <f>H163+J163</f>
        <v>0</v>
      </c>
    </row>
    <row r="164" spans="1:12" x14ac:dyDescent="0.25">
      <c r="I164" s="138"/>
      <c r="J164" s="138"/>
    </row>
    <row r="165" spans="1:12" x14ac:dyDescent="0.25">
      <c r="A165" s="119" t="s">
        <v>351</v>
      </c>
      <c r="F165" s="164">
        <v>0</v>
      </c>
      <c r="H165" s="143"/>
      <c r="I165" s="138"/>
      <c r="J165" s="143">
        <f>H165*F165*0.01</f>
        <v>0</v>
      </c>
      <c r="L165" s="143">
        <f>H165+J165</f>
        <v>0</v>
      </c>
    </row>
    <row r="166" spans="1:12" x14ac:dyDescent="0.25">
      <c r="I166" s="138"/>
      <c r="J166" s="138"/>
    </row>
    <row r="167" spans="1:12" x14ac:dyDescent="0.25">
      <c r="A167" s="119" t="s">
        <v>352</v>
      </c>
      <c r="F167" s="164">
        <v>0</v>
      </c>
      <c r="H167" s="143"/>
      <c r="I167" s="138"/>
      <c r="J167" s="143">
        <f>H167*F167*0.01</f>
        <v>0</v>
      </c>
      <c r="L167" s="143">
        <f>H167+J167</f>
        <v>0</v>
      </c>
    </row>
    <row r="168" spans="1:12" x14ac:dyDescent="0.25">
      <c r="F168" s="164"/>
      <c r="I168" s="138"/>
      <c r="J168" s="138"/>
    </row>
    <row r="169" spans="1:12" x14ac:dyDescent="0.25">
      <c r="A169" s="119" t="s">
        <v>353</v>
      </c>
      <c r="F169" s="164">
        <v>22.2</v>
      </c>
      <c r="H169" s="165">
        <f>+'21 Billing Rate Calc'!AH29</f>
        <v>0</v>
      </c>
      <c r="I169" s="138"/>
      <c r="J169" s="143">
        <f>H169*F169*0.01</f>
        <v>0</v>
      </c>
      <c r="L169" s="143">
        <f>H169+J169</f>
        <v>0</v>
      </c>
    </row>
    <row r="170" spans="1:12" ht="13.8" thickBot="1" x14ac:dyDescent="0.3">
      <c r="C170" t="s">
        <v>137</v>
      </c>
      <c r="H170" s="147">
        <f>SUM(H139:H169)</f>
        <v>0</v>
      </c>
      <c r="I170" s="138"/>
      <c r="J170" s="147">
        <f>SUM(J139:J169)</f>
        <v>0</v>
      </c>
      <c r="L170" s="147">
        <f>SUM(L139:L169)</f>
        <v>0</v>
      </c>
    </row>
    <row r="171" spans="1:12" ht="13.8" thickTop="1" x14ac:dyDescent="0.25"/>
    <row r="174" spans="1:12" s="257" customFormat="1" x14ac:dyDescent="0.25">
      <c r="A174" s="257" t="s">
        <v>138</v>
      </c>
      <c r="H174" s="260"/>
      <c r="L174" s="260"/>
    </row>
    <row r="175" spans="1:12" s="257" customFormat="1" x14ac:dyDescent="0.25">
      <c r="A175" s="120" t="s">
        <v>358</v>
      </c>
      <c r="H175" s="260"/>
      <c r="L175" s="260"/>
    </row>
    <row r="176" spans="1:12" ht="58.5" customHeight="1" x14ac:dyDescent="0.25">
      <c r="A176" s="356"/>
      <c r="B176" s="356"/>
      <c r="C176" s="356"/>
      <c r="D176" s="356"/>
      <c r="E176" s="356"/>
      <c r="F176" s="356"/>
      <c r="G176" s="356"/>
      <c r="H176" s="356"/>
      <c r="I176" s="356"/>
      <c r="J176" s="356"/>
      <c r="K176" s="356"/>
      <c r="L176" s="356"/>
    </row>
  </sheetData>
  <mergeCells count="4">
    <mergeCell ref="A126:L126"/>
    <mergeCell ref="A129:L129"/>
    <mergeCell ref="A132:L132"/>
    <mergeCell ref="A176:L176"/>
  </mergeCells>
  <pageMargins left="0.25" right="0.25" top="0.25" bottom="0" header="0" footer="0"/>
  <pageSetup scale="93" orientation="portrait" r:id="rId1"/>
  <headerFooter alignWithMargins="0">
    <oddFooter>Page &amp;P</oddFooter>
  </headerFooter>
  <rowBreaks count="2" manualBreakCount="2">
    <brk id="60" max="65535" man="1"/>
    <brk id="118"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E351-21DA-4310-B2BD-A6A7C964B727}">
  <dimension ref="B2:J19"/>
  <sheetViews>
    <sheetView showGridLines="0" workbookViewId="0">
      <selection activeCell="G17" sqref="G17"/>
    </sheetView>
  </sheetViews>
  <sheetFormatPr defaultColWidth="8.88671875" defaultRowHeight="13.8" x14ac:dyDescent="0.25"/>
  <cols>
    <col min="1" max="1" width="8.88671875" style="326"/>
    <col min="2" max="2" width="25.6640625" style="326" customWidth="1"/>
    <col min="3" max="3" width="12.44140625" style="342" customWidth="1"/>
    <col min="4" max="4" width="15.5546875" style="342" customWidth="1"/>
    <col min="5" max="5" width="13.44140625" style="342" customWidth="1"/>
    <col min="6" max="6" width="14.5546875" style="342" customWidth="1"/>
    <col min="7" max="16384" width="8.88671875" style="326"/>
  </cols>
  <sheetData>
    <row r="2" spans="2:10" ht="32.1" customHeight="1" x14ac:dyDescent="0.25">
      <c r="B2" s="360" t="s">
        <v>294</v>
      </c>
      <c r="C2" s="361"/>
      <c r="D2" s="361"/>
      <c r="E2" s="361"/>
      <c r="F2" s="362"/>
      <c r="G2" s="325"/>
    </row>
    <row r="3" spans="2:10" ht="42.75" customHeight="1" x14ac:dyDescent="0.25">
      <c r="B3" s="363" t="s">
        <v>306</v>
      </c>
      <c r="C3" s="364"/>
      <c r="D3" s="364"/>
      <c r="E3" s="364"/>
      <c r="F3" s="365"/>
      <c r="G3" s="327"/>
    </row>
    <row r="4" spans="2:10" ht="36.6" customHeight="1" x14ac:dyDescent="0.25">
      <c r="B4" s="366" t="s">
        <v>295</v>
      </c>
      <c r="C4" s="367"/>
      <c r="D4" s="367"/>
      <c r="E4" s="367"/>
      <c r="F4" s="368"/>
    </row>
    <row r="5" spans="2:10" ht="19.649999999999999" customHeight="1" x14ac:dyDescent="0.25">
      <c r="B5" s="328"/>
      <c r="C5" s="329" t="s">
        <v>296</v>
      </c>
      <c r="D5" s="329" t="s">
        <v>297</v>
      </c>
      <c r="E5" s="329" t="s">
        <v>298</v>
      </c>
      <c r="F5" s="330" t="s">
        <v>299</v>
      </c>
    </row>
    <row r="6" spans="2:10" ht="17.399999999999999" customHeight="1" x14ac:dyDescent="0.25">
      <c r="B6" s="331" t="s">
        <v>331</v>
      </c>
      <c r="C6" s="332"/>
      <c r="D6" s="333">
        <v>0</v>
      </c>
      <c r="E6" s="334">
        <f>D19</f>
        <v>0</v>
      </c>
      <c r="F6" s="334">
        <f>E19</f>
        <v>0</v>
      </c>
    </row>
    <row r="7" spans="2:10" ht="17.399999999999999" customHeight="1" x14ac:dyDescent="0.25">
      <c r="B7" s="335" t="s">
        <v>300</v>
      </c>
      <c r="C7" s="369"/>
      <c r="D7" s="370"/>
      <c r="E7" s="370"/>
      <c r="F7" s="371"/>
    </row>
    <row r="8" spans="2:10" ht="17.399999999999999" customHeight="1" x14ac:dyDescent="0.25">
      <c r="B8" s="336" t="s">
        <v>153</v>
      </c>
      <c r="C8" s="337">
        <v>0</v>
      </c>
      <c r="D8" s="338">
        <f>+'21 Billing Rate Calc'!AH14</f>
        <v>0</v>
      </c>
      <c r="E8" s="339">
        <f>D8*$C$8+D8</f>
        <v>0</v>
      </c>
      <c r="F8" s="339">
        <f>E8*$C$8+E8</f>
        <v>0</v>
      </c>
    </row>
    <row r="9" spans="2:10" ht="17.399999999999999" customHeight="1" x14ac:dyDescent="0.25">
      <c r="B9" s="336" t="s">
        <v>301</v>
      </c>
      <c r="C9" s="337">
        <v>0</v>
      </c>
      <c r="D9" s="338">
        <f>+'21 Billing Rate Calc'!AH15</f>
        <v>0</v>
      </c>
      <c r="E9" s="339">
        <f>D9*$C$9+D9</f>
        <v>0</v>
      </c>
      <c r="F9" s="339">
        <f>E9*$C$9+E9</f>
        <v>0</v>
      </c>
    </row>
    <row r="10" spans="2:10" ht="17.399999999999999" customHeight="1" x14ac:dyDescent="0.25">
      <c r="B10" s="331" t="s">
        <v>188</v>
      </c>
      <c r="C10" s="332"/>
      <c r="D10" s="340">
        <f>SUM(D8:D9)</f>
        <v>0</v>
      </c>
      <c r="E10" s="340">
        <f>SUM(E8:E9)</f>
        <v>0</v>
      </c>
      <c r="F10" s="340">
        <f t="shared" ref="F10" si="0">SUM(F8:F9)</f>
        <v>0</v>
      </c>
    </row>
    <row r="11" spans="2:10" ht="14.4" customHeight="1" x14ac:dyDescent="0.25">
      <c r="B11" s="372"/>
      <c r="C11" s="372"/>
      <c r="D11" s="372"/>
      <c r="E11" s="372"/>
      <c r="F11" s="372"/>
      <c r="J11" s="341"/>
    </row>
    <row r="12" spans="2:10" ht="17.399999999999999" customHeight="1" x14ac:dyDescent="0.25">
      <c r="B12" s="335" t="s">
        <v>302</v>
      </c>
      <c r="C12" s="357"/>
      <c r="D12" s="358"/>
      <c r="E12" s="358"/>
      <c r="F12" s="359"/>
    </row>
    <row r="13" spans="2:10" ht="17.399999999999999" customHeight="1" x14ac:dyDescent="0.25">
      <c r="B13" s="336" t="s">
        <v>303</v>
      </c>
      <c r="C13" s="337">
        <v>0</v>
      </c>
      <c r="D13" s="338">
        <f>+'21 Billing Rate Calc'!AH20</f>
        <v>0</v>
      </c>
      <c r="E13" s="339">
        <f>D13*$C$13+D13</f>
        <v>0</v>
      </c>
      <c r="F13" s="339">
        <f>E13*$C$13+E13</f>
        <v>0</v>
      </c>
    </row>
    <row r="14" spans="2:10" ht="17.399999999999999" customHeight="1" x14ac:dyDescent="0.25">
      <c r="B14" s="336" t="s">
        <v>26</v>
      </c>
      <c r="C14" s="337">
        <v>0</v>
      </c>
      <c r="D14" s="338">
        <f>+'21 Billing Rate Calc'!AH33</f>
        <v>0</v>
      </c>
      <c r="E14" s="339"/>
      <c r="F14" s="339"/>
    </row>
    <row r="15" spans="2:10" ht="17.399999999999999" customHeight="1" x14ac:dyDescent="0.25">
      <c r="B15" s="336" t="s">
        <v>305</v>
      </c>
      <c r="C15" s="337">
        <v>0</v>
      </c>
      <c r="D15" s="338">
        <f>+'21 Billing Rate Calc'!AH34</f>
        <v>0</v>
      </c>
      <c r="E15" s="339">
        <f>D15*$C$15+D15</f>
        <v>0</v>
      </c>
      <c r="F15" s="339">
        <f>E15*$C$15+E15</f>
        <v>0</v>
      </c>
    </row>
    <row r="16" spans="2:10" ht="17.399999999999999" customHeight="1" x14ac:dyDescent="0.25">
      <c r="B16" s="336" t="s">
        <v>22</v>
      </c>
      <c r="C16" s="332"/>
      <c r="D16" s="338">
        <f>+'21 Billing Rate Calc'!AH44-'21 Billing Rate Calc'!AH46-'21 Billing Rate Calc'!AH51</f>
        <v>0</v>
      </c>
      <c r="E16" s="338">
        <f>D16*$C$16+D16</f>
        <v>0</v>
      </c>
      <c r="F16" s="338">
        <f>E16*$C$16+E16</f>
        <v>0</v>
      </c>
      <c r="G16" s="326" t="s">
        <v>372</v>
      </c>
    </row>
    <row r="17" spans="2:7" ht="17.399999999999999" customHeight="1" x14ac:dyDescent="0.25">
      <c r="B17" s="336" t="s">
        <v>28</v>
      </c>
      <c r="C17" s="332"/>
      <c r="D17" s="338">
        <f>+'21 Billing Rate Calc'!AH46+'21 Billing Rate Calc'!AH51</f>
        <v>0</v>
      </c>
      <c r="E17" s="338">
        <f>D17*$C$17+D17</f>
        <v>0</v>
      </c>
      <c r="F17" s="338">
        <f>E17*$C$17+E17</f>
        <v>0</v>
      </c>
      <c r="G17" s="326" t="s">
        <v>373</v>
      </c>
    </row>
    <row r="18" spans="2:7" ht="17.399999999999999" customHeight="1" x14ac:dyDescent="0.25">
      <c r="B18" s="331" t="s">
        <v>195</v>
      </c>
      <c r="C18" s="332"/>
      <c r="D18" s="340">
        <f>SUM(D13:D17)</f>
        <v>0</v>
      </c>
      <c r="E18" s="340">
        <f>SUM(E13:E17)</f>
        <v>0</v>
      </c>
      <c r="F18" s="340">
        <f>SUM(F13:F17)</f>
        <v>0</v>
      </c>
    </row>
    <row r="19" spans="2:7" ht="17.399999999999999" customHeight="1" x14ac:dyDescent="0.25">
      <c r="B19" s="331" t="s">
        <v>304</v>
      </c>
      <c r="C19" s="332"/>
      <c r="D19" s="340">
        <f>D6+D10-D18</f>
        <v>0</v>
      </c>
      <c r="E19" s="340">
        <f>E6+E10-E18</f>
        <v>0</v>
      </c>
      <c r="F19" s="340">
        <f>F6+F10-F18</f>
        <v>0</v>
      </c>
    </row>
  </sheetData>
  <mergeCells count="6">
    <mergeCell ref="C12:F12"/>
    <mergeCell ref="B2:F2"/>
    <mergeCell ref="B3:F3"/>
    <mergeCell ref="B4:F4"/>
    <mergeCell ref="C7:F7"/>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109375" defaultRowHeight="14.4" x14ac:dyDescent="0.3"/>
  <cols>
    <col min="1" max="1" width="38" style="45" customWidth="1"/>
    <col min="2" max="2" width="14.88671875" style="45" customWidth="1"/>
    <col min="3" max="3" width="16.44140625" style="45" customWidth="1"/>
    <col min="4" max="4" width="28.88671875" style="45" customWidth="1"/>
    <col min="5" max="5" width="11.44140625" style="45" customWidth="1"/>
    <col min="6" max="16384" width="9.109375" style="45"/>
  </cols>
  <sheetData>
    <row r="1" spans="1:5" ht="15" customHeight="1" x14ac:dyDescent="0.35">
      <c r="A1" s="375" t="s">
        <v>148</v>
      </c>
      <c r="B1" s="375"/>
      <c r="C1" s="375"/>
      <c r="D1" s="375"/>
      <c r="E1" s="83"/>
    </row>
    <row r="2" spans="1:5" ht="15" customHeight="1" x14ac:dyDescent="0.35">
      <c r="A2" s="375"/>
      <c r="B2" s="375"/>
      <c r="C2" s="375"/>
      <c r="D2" s="375"/>
      <c r="E2" s="83"/>
    </row>
    <row r="3" spans="1:5" ht="15" customHeight="1" x14ac:dyDescent="0.35">
      <c r="A3" s="375"/>
      <c r="B3" s="375"/>
      <c r="C3" s="375"/>
      <c r="D3" s="375"/>
      <c r="E3" s="83"/>
    </row>
    <row r="4" spans="1:5" x14ac:dyDescent="0.3">
      <c r="A4" s="46"/>
      <c r="B4" s="46"/>
      <c r="C4" s="46"/>
      <c r="D4" s="46"/>
    </row>
    <row r="5" spans="1:5" ht="28.8" x14ac:dyDescent="0.3">
      <c r="A5" s="79" t="s">
        <v>0</v>
      </c>
      <c r="B5" s="80" t="s">
        <v>1</v>
      </c>
      <c r="C5" s="80" t="s">
        <v>2</v>
      </c>
      <c r="D5" s="81" t="s">
        <v>167</v>
      </c>
    </row>
    <row r="6" spans="1:5" x14ac:dyDescent="0.3">
      <c r="A6" s="47" t="s">
        <v>3</v>
      </c>
      <c r="B6" s="67">
        <f>C6*12</f>
        <v>0</v>
      </c>
      <c r="C6" s="68">
        <v>0</v>
      </c>
      <c r="D6" s="67">
        <v>0</v>
      </c>
    </row>
    <row r="7" spans="1:5" x14ac:dyDescent="0.3">
      <c r="A7" s="47" t="s">
        <v>4</v>
      </c>
      <c r="B7" s="67">
        <f t="shared" ref="B7:B16" si="0">C7*12</f>
        <v>0</v>
      </c>
      <c r="C7" s="68">
        <v>0</v>
      </c>
      <c r="D7" s="67">
        <v>0</v>
      </c>
    </row>
    <row r="8" spans="1:5" x14ac:dyDescent="0.3">
      <c r="A8" s="73" t="s">
        <v>5</v>
      </c>
      <c r="B8" s="70">
        <f t="shared" si="0"/>
        <v>24900</v>
      </c>
      <c r="C8" s="77">
        <f>SUM(C9:C14)</f>
        <v>2075</v>
      </c>
      <c r="D8" s="77">
        <f>SUM(D9:D14)</f>
        <v>127</v>
      </c>
    </row>
    <row r="9" spans="1:5" x14ac:dyDescent="0.3">
      <c r="A9" s="64" t="s">
        <v>159</v>
      </c>
      <c r="B9" s="67">
        <f t="shared" si="0"/>
        <v>3333.070866141732</v>
      </c>
      <c r="C9" s="68">
        <f>D9*D62</f>
        <v>277.75590551181102</v>
      </c>
      <c r="D9" s="68">
        <v>17</v>
      </c>
    </row>
    <row r="10" spans="1:5" x14ac:dyDescent="0.3">
      <c r="A10" s="64" t="s">
        <v>160</v>
      </c>
      <c r="B10" s="67">
        <f t="shared" si="0"/>
        <v>784.25196850393706</v>
      </c>
      <c r="C10" s="68">
        <f>D10*D63</f>
        <v>65.354330708661422</v>
      </c>
      <c r="D10" s="68">
        <v>4</v>
      </c>
    </row>
    <row r="11" spans="1:5" x14ac:dyDescent="0.3">
      <c r="A11" s="64" t="s">
        <v>161</v>
      </c>
      <c r="B11" s="67">
        <f t="shared" si="0"/>
        <v>6666.1417322834641</v>
      </c>
      <c r="C11" s="89">
        <f>D11*D64*2</f>
        <v>555.51181102362204</v>
      </c>
      <c r="D11" s="68">
        <v>34</v>
      </c>
    </row>
    <row r="12" spans="1:5" x14ac:dyDescent="0.3">
      <c r="A12" s="64" t="s">
        <v>162</v>
      </c>
      <c r="B12" s="67">
        <f t="shared" si="0"/>
        <v>1764.5669291338586</v>
      </c>
      <c r="C12" s="68">
        <f>D12*D65</f>
        <v>147.04724409448821</v>
      </c>
      <c r="D12" s="92">
        <v>9</v>
      </c>
    </row>
    <row r="13" spans="1:5" x14ac:dyDescent="0.3">
      <c r="A13" s="64" t="s">
        <v>163</v>
      </c>
      <c r="B13" s="67">
        <f t="shared" si="0"/>
        <v>588.18897637795283</v>
      </c>
      <c r="C13" s="68">
        <f>D13*D66</f>
        <v>49.015748031496067</v>
      </c>
      <c r="D13" s="68">
        <v>3</v>
      </c>
    </row>
    <row r="14" spans="1:5" x14ac:dyDescent="0.3">
      <c r="A14" s="64" t="s">
        <v>164</v>
      </c>
      <c r="B14" s="67">
        <f t="shared" si="0"/>
        <v>11763.779527559056</v>
      </c>
      <c r="C14" s="68">
        <f>D14*D67*2</f>
        <v>980.3149606299213</v>
      </c>
      <c r="D14" s="68">
        <v>60</v>
      </c>
    </row>
    <row r="15" spans="1:5" x14ac:dyDescent="0.3">
      <c r="A15" s="64" t="s">
        <v>179</v>
      </c>
      <c r="B15" s="67">
        <f t="shared" ref="B15" si="1">C15*12</f>
        <v>16469.291338582676</v>
      </c>
      <c r="C15" s="68">
        <f>D15*D68*2</f>
        <v>1372.4409448818897</v>
      </c>
      <c r="D15" s="68">
        <v>15</v>
      </c>
    </row>
    <row r="16" spans="1:5" x14ac:dyDescent="0.3">
      <c r="A16" s="47" t="s">
        <v>6</v>
      </c>
      <c r="B16" s="67">
        <f t="shared" si="0"/>
        <v>0</v>
      </c>
      <c r="C16" s="68">
        <v>0</v>
      </c>
      <c r="D16" s="67">
        <v>0</v>
      </c>
    </row>
    <row r="17" spans="1:4" ht="15" thickBot="1" x14ac:dyDescent="0.35">
      <c r="A17" s="48" t="s">
        <v>7</v>
      </c>
      <c r="B17" s="69">
        <f>SUM(B6:B8)+B16</f>
        <v>24900</v>
      </c>
      <c r="C17" s="69">
        <f>SUM(C6:C8)+C16</f>
        <v>2075</v>
      </c>
      <c r="D17" s="69">
        <f>SUM(D6:D8)+D16</f>
        <v>127</v>
      </c>
    </row>
    <row r="18" spans="1:4" ht="15" thickTop="1" x14ac:dyDescent="0.3"/>
    <row r="19" spans="1:4" hidden="1" x14ac:dyDescent="0.3"/>
    <row r="23" spans="1:4" x14ac:dyDescent="0.3">
      <c r="A23" s="63" t="s">
        <v>8</v>
      </c>
      <c r="B23" s="49"/>
      <c r="C23" s="49"/>
      <c r="D23" s="49"/>
    </row>
    <row r="24" spans="1:4" x14ac:dyDescent="0.3">
      <c r="A24" s="47" t="s">
        <v>9</v>
      </c>
      <c r="B24" s="66">
        <f t="shared" ref="B24" si="2">C24*12</f>
        <v>0</v>
      </c>
      <c r="C24" s="66">
        <v>0</v>
      </c>
    </row>
    <row r="25" spans="1:4" x14ac:dyDescent="0.3">
      <c r="A25" s="47"/>
      <c r="B25" s="65"/>
      <c r="C25" s="65"/>
    </row>
    <row r="26" spans="1:4" x14ac:dyDescent="0.3">
      <c r="A26" s="47" t="s">
        <v>154</v>
      </c>
      <c r="B26" s="77">
        <f>C26*12</f>
        <v>18360</v>
      </c>
      <c r="C26" s="93">
        <f>C27+C30</f>
        <v>1530</v>
      </c>
    </row>
    <row r="27" spans="1:4" x14ac:dyDescent="0.3">
      <c r="A27" s="50" t="s">
        <v>149</v>
      </c>
      <c r="B27" s="68">
        <f>C27*12</f>
        <v>2784</v>
      </c>
      <c r="C27" s="90">
        <f>SUM(C28:C29)</f>
        <v>232</v>
      </c>
      <c r="D27" s="45" t="s">
        <v>150</v>
      </c>
    </row>
    <row r="28" spans="1:4" x14ac:dyDescent="0.3">
      <c r="A28" s="94" t="s">
        <v>181</v>
      </c>
      <c r="B28" s="68">
        <f t="shared" ref="B28:B32" si="3">C28*12</f>
        <v>564</v>
      </c>
      <c r="C28" s="68">
        <f>ROUNDUP((C29*0.254),0)</f>
        <v>47</v>
      </c>
    </row>
    <row r="29" spans="1:4" x14ac:dyDescent="0.3">
      <c r="A29" s="91" t="s">
        <v>183</v>
      </c>
      <c r="B29" s="68">
        <f t="shared" si="3"/>
        <v>2220</v>
      </c>
      <c r="C29" s="90">
        <v>185</v>
      </c>
    </row>
    <row r="30" spans="1:4" x14ac:dyDescent="0.3">
      <c r="A30" s="50" t="s">
        <v>151</v>
      </c>
      <c r="B30" s="68">
        <f t="shared" si="3"/>
        <v>15576</v>
      </c>
      <c r="C30" s="68">
        <f>SUM(C31:C32)</f>
        <v>1298</v>
      </c>
    </row>
    <row r="31" spans="1:4" x14ac:dyDescent="0.3">
      <c r="A31" s="52" t="s">
        <v>152</v>
      </c>
      <c r="B31" s="68">
        <f t="shared" si="3"/>
        <v>15444</v>
      </c>
      <c r="C31" s="90">
        <f>ROUNDUP(((3830.36+30.64)/3),0)</f>
        <v>1287</v>
      </c>
    </row>
    <row r="32" spans="1:4" x14ac:dyDescent="0.3">
      <c r="A32" s="95" t="s">
        <v>182</v>
      </c>
      <c r="B32" s="68">
        <f t="shared" si="3"/>
        <v>132</v>
      </c>
      <c r="C32" s="68">
        <f>ROUNDUP((0.008*C31),0)</f>
        <v>11</v>
      </c>
    </row>
    <row r="33" spans="1:3" x14ac:dyDescent="0.3">
      <c r="B33" s="68"/>
      <c r="C33" s="68"/>
    </row>
    <row r="34" spans="1:3" x14ac:dyDescent="0.3">
      <c r="A34" s="53"/>
      <c r="B34" s="67"/>
      <c r="C34" s="67"/>
    </row>
    <row r="35" spans="1:3" x14ac:dyDescent="0.3">
      <c r="A35" s="47" t="s">
        <v>10</v>
      </c>
      <c r="B35" s="67">
        <f t="shared" ref="B35" si="4">C35*12</f>
        <v>0</v>
      </c>
      <c r="C35" s="67">
        <v>0</v>
      </c>
    </row>
    <row r="36" spans="1:3" x14ac:dyDescent="0.3">
      <c r="A36" s="47"/>
      <c r="B36" s="67"/>
      <c r="C36" s="67"/>
    </row>
    <row r="37" spans="1:3" x14ac:dyDescent="0.3">
      <c r="A37" s="54" t="s">
        <v>28</v>
      </c>
      <c r="B37" s="67">
        <f t="shared" ref="B37" si="5">C37*12</f>
        <v>0</v>
      </c>
      <c r="C37" s="67">
        <v>0</v>
      </c>
    </row>
    <row r="38" spans="1:3" x14ac:dyDescent="0.3">
      <c r="A38" s="54"/>
      <c r="B38" s="67"/>
      <c r="C38" s="67"/>
    </row>
    <row r="39" spans="1:3" x14ac:dyDescent="0.3">
      <c r="A39" s="47" t="s">
        <v>11</v>
      </c>
      <c r="B39" s="67">
        <f t="shared" ref="B39" si="6">C39*12</f>
        <v>6240</v>
      </c>
      <c r="C39" s="68">
        <f>206+60+5+33+135+81</f>
        <v>520</v>
      </c>
    </row>
    <row r="40" spans="1:3" x14ac:dyDescent="0.3">
      <c r="A40" s="47"/>
      <c r="B40" s="67"/>
      <c r="C40" s="67"/>
    </row>
    <row r="41" spans="1:3" x14ac:dyDescent="0.3">
      <c r="A41" s="47" t="s">
        <v>22</v>
      </c>
      <c r="B41" s="67">
        <f t="shared" ref="B41:B47" si="7">C41*12</f>
        <v>300</v>
      </c>
      <c r="C41" s="68">
        <f>SUM(C42:C47)</f>
        <v>25</v>
      </c>
    </row>
    <row r="42" spans="1:3" x14ac:dyDescent="0.3">
      <c r="A42" s="51" t="s">
        <v>153</v>
      </c>
      <c r="B42" s="67">
        <f t="shared" si="7"/>
        <v>300</v>
      </c>
      <c r="C42" s="68">
        <v>25</v>
      </c>
    </row>
    <row r="43" spans="1:3" x14ac:dyDescent="0.3">
      <c r="A43" s="51" t="s">
        <v>155</v>
      </c>
      <c r="B43" s="67">
        <f t="shared" si="7"/>
        <v>0</v>
      </c>
      <c r="C43" s="68">
        <v>0</v>
      </c>
    </row>
    <row r="44" spans="1:3" x14ac:dyDescent="0.3">
      <c r="A44" s="51" t="s">
        <v>156</v>
      </c>
      <c r="B44" s="67">
        <f t="shared" si="7"/>
        <v>0</v>
      </c>
      <c r="C44" s="68">
        <v>0</v>
      </c>
    </row>
    <row r="45" spans="1:3" x14ac:dyDescent="0.3">
      <c r="A45" s="51" t="s">
        <v>21</v>
      </c>
      <c r="B45" s="67">
        <f t="shared" si="7"/>
        <v>0</v>
      </c>
      <c r="C45" s="68">
        <v>0</v>
      </c>
    </row>
    <row r="46" spans="1:3" x14ac:dyDescent="0.3">
      <c r="A46" s="51" t="s">
        <v>157</v>
      </c>
      <c r="B46" s="67">
        <f t="shared" si="7"/>
        <v>0</v>
      </c>
      <c r="C46" s="68">
        <v>0</v>
      </c>
    </row>
    <row r="47" spans="1:3" x14ac:dyDescent="0.3">
      <c r="A47" s="51" t="s">
        <v>158</v>
      </c>
      <c r="B47" s="67">
        <f t="shared" si="7"/>
        <v>0</v>
      </c>
      <c r="C47" s="68">
        <v>0</v>
      </c>
    </row>
    <row r="48" spans="1:3" x14ac:dyDescent="0.3">
      <c r="A48" s="47"/>
      <c r="B48" s="67"/>
      <c r="C48" s="68"/>
    </row>
    <row r="49" spans="1:4" s="62" customFormat="1" ht="15" thickBot="1" x14ac:dyDescent="0.35">
      <c r="A49" s="48" t="s">
        <v>12</v>
      </c>
      <c r="B49" s="69">
        <f>C49*12</f>
        <v>24900</v>
      </c>
      <c r="C49" s="69">
        <f>C41+C39+C37+C35+C26+C24</f>
        <v>2075</v>
      </c>
    </row>
    <row r="50" spans="1:4" ht="15" thickTop="1" x14ac:dyDescent="0.3"/>
    <row r="51" spans="1:4" x14ac:dyDescent="0.3">
      <c r="A51" s="47"/>
    </row>
    <row r="52" spans="1:4" x14ac:dyDescent="0.3">
      <c r="A52" s="47"/>
    </row>
    <row r="53" spans="1:4" x14ac:dyDescent="0.3">
      <c r="A53" s="63" t="s">
        <v>165</v>
      </c>
      <c r="B53" s="49"/>
      <c r="C53" s="49"/>
    </row>
    <row r="54" spans="1:4" x14ac:dyDescent="0.3">
      <c r="A54" s="54" t="s">
        <v>168</v>
      </c>
      <c r="B54" s="76">
        <f>C49</f>
        <v>2075</v>
      </c>
    </row>
    <row r="55" spans="1:4" x14ac:dyDescent="0.3">
      <c r="A55" s="71" t="s">
        <v>166</v>
      </c>
      <c r="B55" s="72">
        <f>D17</f>
        <v>127</v>
      </c>
    </row>
    <row r="56" spans="1:4" x14ac:dyDescent="0.3">
      <c r="A56" s="74" t="s">
        <v>169</v>
      </c>
      <c r="B56" s="88">
        <f>B54/B55</f>
        <v>16.338582677165356</v>
      </c>
    </row>
    <row r="60" spans="1:4" x14ac:dyDescent="0.3">
      <c r="A60" s="75" t="s">
        <v>170</v>
      </c>
      <c r="B60" s="49"/>
      <c r="C60" s="49"/>
      <c r="D60" s="49"/>
    </row>
    <row r="61" spans="1:4" s="78" customFormat="1" x14ac:dyDescent="0.25">
      <c r="A61" s="58" t="s">
        <v>171</v>
      </c>
      <c r="B61" s="376" t="s">
        <v>172</v>
      </c>
      <c r="C61" s="376"/>
      <c r="D61" s="82" t="s">
        <v>180</v>
      </c>
    </row>
    <row r="62" spans="1:4" x14ac:dyDescent="0.3">
      <c r="A62" s="64" t="s">
        <v>159</v>
      </c>
      <c r="B62" s="374">
        <v>1</v>
      </c>
      <c r="C62" s="374"/>
      <c r="D62" s="65">
        <f>$B$56*B62</f>
        <v>16.338582677165356</v>
      </c>
    </row>
    <row r="63" spans="1:4" x14ac:dyDescent="0.3">
      <c r="A63" s="64" t="s">
        <v>160</v>
      </c>
      <c r="B63" s="374">
        <v>1</v>
      </c>
      <c r="C63" s="374"/>
      <c r="D63" s="65">
        <f t="shared" ref="D63:D67" si="8">$B$56*B63</f>
        <v>16.338582677165356</v>
      </c>
    </row>
    <row r="64" spans="1:4" x14ac:dyDescent="0.3">
      <c r="A64" s="64" t="s">
        <v>161</v>
      </c>
      <c r="B64" s="374">
        <v>0.5</v>
      </c>
      <c r="C64" s="374"/>
      <c r="D64" s="65">
        <f t="shared" si="8"/>
        <v>8.1692913385826778</v>
      </c>
    </row>
    <row r="65" spans="1:4" x14ac:dyDescent="0.3">
      <c r="A65" s="64" t="s">
        <v>162</v>
      </c>
      <c r="B65" s="374">
        <v>1</v>
      </c>
      <c r="C65" s="374"/>
      <c r="D65" s="65">
        <f t="shared" si="8"/>
        <v>16.338582677165356</v>
      </c>
    </row>
    <row r="66" spans="1:4" x14ac:dyDescent="0.3">
      <c r="A66" s="64" t="s">
        <v>163</v>
      </c>
      <c r="B66" s="374">
        <v>1</v>
      </c>
      <c r="C66" s="374"/>
      <c r="D66" s="65">
        <f t="shared" si="8"/>
        <v>16.338582677165356</v>
      </c>
    </row>
    <row r="67" spans="1:4" x14ac:dyDescent="0.3">
      <c r="A67" s="64" t="s">
        <v>164</v>
      </c>
      <c r="B67" s="374">
        <v>0.5</v>
      </c>
      <c r="C67" s="374"/>
      <c r="D67" s="65">
        <f t="shared" si="8"/>
        <v>8.1692913385826778</v>
      </c>
    </row>
    <row r="68" spans="1:4" x14ac:dyDescent="0.3">
      <c r="A68" s="64" t="s">
        <v>179</v>
      </c>
      <c r="B68" s="373">
        <v>2.8</v>
      </c>
      <c r="C68" s="373"/>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109375" defaultRowHeight="14.4" x14ac:dyDescent="0.3"/>
  <cols>
    <col min="1" max="1" width="27.44140625" style="45" bestFit="1" customWidth="1"/>
    <col min="2" max="2" width="12.5546875" style="45" bestFit="1" customWidth="1"/>
    <col min="3" max="3" width="9.109375" style="45"/>
    <col min="4" max="4" width="12.5546875" style="45" bestFit="1" customWidth="1"/>
    <col min="5" max="5" width="9.109375" style="45"/>
    <col min="6" max="6" width="12.5546875" style="45" bestFit="1" customWidth="1"/>
    <col min="7" max="16384" width="9.109375" style="45"/>
  </cols>
  <sheetData>
    <row r="1" spans="1:6" ht="18" x14ac:dyDescent="0.3">
      <c r="A1" s="377" t="s">
        <v>13</v>
      </c>
      <c r="B1" s="377"/>
      <c r="C1" s="377"/>
      <c r="D1" s="377"/>
      <c r="E1" s="377"/>
      <c r="F1" s="377"/>
    </row>
    <row r="2" spans="1:6" ht="18" x14ac:dyDescent="0.3">
      <c r="A2" s="378" t="s">
        <v>143</v>
      </c>
      <c r="B2" s="378"/>
      <c r="C2" s="378"/>
      <c r="D2" s="378"/>
      <c r="E2" s="378"/>
      <c r="F2" s="378"/>
    </row>
    <row r="3" spans="1:6" x14ac:dyDescent="0.3">
      <c r="A3" s="55"/>
      <c r="B3" s="55"/>
      <c r="C3" s="55"/>
      <c r="D3" s="55"/>
      <c r="E3" s="55"/>
      <c r="F3" s="55"/>
    </row>
    <row r="4" spans="1:6" x14ac:dyDescent="0.3">
      <c r="A4" s="55"/>
      <c r="B4" s="56" t="s">
        <v>14</v>
      </c>
      <c r="C4" s="55"/>
      <c r="D4" s="56" t="s">
        <v>15</v>
      </c>
      <c r="E4" s="55"/>
      <c r="F4" s="56" t="s">
        <v>144</v>
      </c>
    </row>
    <row r="6" spans="1:6" x14ac:dyDescent="0.3">
      <c r="A6" s="57" t="s">
        <v>16</v>
      </c>
      <c r="B6" s="72">
        <v>0</v>
      </c>
      <c r="C6" s="84"/>
      <c r="D6" s="72">
        <f>B21</f>
        <v>0</v>
      </c>
      <c r="E6" s="84"/>
      <c r="F6" s="72">
        <f>D21</f>
        <v>0</v>
      </c>
    </row>
    <row r="7" spans="1:6" x14ac:dyDescent="0.3">
      <c r="A7" s="55"/>
      <c r="B7" s="84"/>
      <c r="C7" s="84"/>
      <c r="D7" s="84"/>
      <c r="E7" s="84"/>
      <c r="F7" s="84"/>
    </row>
    <row r="8" spans="1:6" x14ac:dyDescent="0.3">
      <c r="A8" s="58" t="s">
        <v>0</v>
      </c>
      <c r="B8" s="72">
        <f>'21 Billing Rate Calc'!AH16</f>
        <v>0</v>
      </c>
      <c r="C8" s="84"/>
      <c r="D8" s="72">
        <f>B8*1.03</f>
        <v>0</v>
      </c>
      <c r="E8" s="84"/>
      <c r="F8" s="72">
        <f>D8*1.03</f>
        <v>0</v>
      </c>
    </row>
    <row r="9" spans="1:6" x14ac:dyDescent="0.3">
      <c r="A9" s="58"/>
      <c r="B9" s="84"/>
      <c r="C9" s="84"/>
      <c r="D9" s="84"/>
      <c r="E9" s="84"/>
      <c r="F9" s="84"/>
    </row>
    <row r="10" spans="1:6" x14ac:dyDescent="0.3">
      <c r="A10" s="58" t="s">
        <v>17</v>
      </c>
      <c r="B10" s="84"/>
      <c r="C10" s="84"/>
      <c r="D10" s="84"/>
      <c r="E10" s="84"/>
      <c r="F10" s="84"/>
    </row>
    <row r="11" spans="1:6" x14ac:dyDescent="0.3">
      <c r="A11" s="59" t="s">
        <v>25</v>
      </c>
      <c r="B11" s="84">
        <f>'21 Billing Rate Calc'!AH19</f>
        <v>0</v>
      </c>
      <c r="C11" s="84"/>
      <c r="D11" s="84">
        <f>B11*1.03</f>
        <v>0</v>
      </c>
      <c r="E11" s="84"/>
      <c r="F11" s="84">
        <f>D11*1.03</f>
        <v>0</v>
      </c>
    </row>
    <row r="12" spans="1:6" x14ac:dyDescent="0.3">
      <c r="A12" s="59" t="s">
        <v>18</v>
      </c>
      <c r="B12" s="84">
        <f>B13+B14</f>
        <v>0</v>
      </c>
      <c r="C12" s="84"/>
      <c r="D12" s="84">
        <f>D13+D14</f>
        <v>0</v>
      </c>
      <c r="E12" s="84"/>
      <c r="F12" s="84">
        <f>F13+F14</f>
        <v>0</v>
      </c>
    </row>
    <row r="13" spans="1:6" x14ac:dyDescent="0.3">
      <c r="A13" s="60" t="s">
        <v>19</v>
      </c>
      <c r="B13" s="84">
        <f>'21 Billing Rate Calc'!AH21+'21 Billing Rate Calc'!AH31</f>
        <v>0</v>
      </c>
      <c r="C13" s="84"/>
      <c r="D13" s="84">
        <f t="shared" ref="D13:D18" si="0">B13*1.03</f>
        <v>0</v>
      </c>
      <c r="E13" s="84"/>
      <c r="F13" s="84">
        <f t="shared" ref="F13:F18" si="1">D13*1.03</f>
        <v>0</v>
      </c>
    </row>
    <row r="14" spans="1:6" x14ac:dyDescent="0.3">
      <c r="A14" s="60" t="s">
        <v>20</v>
      </c>
      <c r="B14" s="84">
        <f>'21 Billing Rate Calc'!AH22+'21 Billing Rate Calc'!AH32</f>
        <v>0</v>
      </c>
      <c r="C14" s="84"/>
      <c r="D14" s="84">
        <f t="shared" si="0"/>
        <v>0</v>
      </c>
      <c r="E14" s="84"/>
      <c r="F14" s="84">
        <f t="shared" si="1"/>
        <v>0</v>
      </c>
    </row>
    <row r="15" spans="1:6" hidden="1" x14ac:dyDescent="0.3">
      <c r="A15" s="59" t="s">
        <v>26</v>
      </c>
      <c r="B15" s="84">
        <f>'21 Billing Rate Calc'!AH19</f>
        <v>0</v>
      </c>
      <c r="C15" s="84"/>
      <c r="D15" s="84">
        <f t="shared" si="0"/>
        <v>0</v>
      </c>
      <c r="E15" s="84"/>
      <c r="F15" s="84">
        <f t="shared" si="1"/>
        <v>0</v>
      </c>
    </row>
    <row r="16" spans="1:6" hidden="1" x14ac:dyDescent="0.3">
      <c r="A16" s="59" t="s">
        <v>28</v>
      </c>
      <c r="B16" s="84">
        <v>0</v>
      </c>
      <c r="C16" s="84"/>
      <c r="D16" s="84">
        <f t="shared" si="0"/>
        <v>0</v>
      </c>
      <c r="E16" s="84"/>
      <c r="F16" s="84">
        <f t="shared" si="1"/>
        <v>0</v>
      </c>
    </row>
    <row r="17" spans="1:6" x14ac:dyDescent="0.3">
      <c r="A17" s="59" t="s">
        <v>27</v>
      </c>
      <c r="B17" s="84">
        <f>'21 Billing Rate Calc'!AH34</f>
        <v>0</v>
      </c>
      <c r="C17" s="84"/>
      <c r="D17" s="84">
        <f t="shared" si="0"/>
        <v>0</v>
      </c>
      <c r="E17" s="84"/>
      <c r="F17" s="84">
        <f t="shared" si="1"/>
        <v>0</v>
      </c>
    </row>
    <row r="18" spans="1:6" x14ac:dyDescent="0.3">
      <c r="A18" s="59" t="s">
        <v>22</v>
      </c>
      <c r="B18" s="72">
        <f>'21 Billing Rate Calc'!AH44</f>
        <v>0</v>
      </c>
      <c r="C18" s="84"/>
      <c r="D18" s="72">
        <f t="shared" si="0"/>
        <v>0</v>
      </c>
      <c r="E18" s="84"/>
      <c r="F18" s="72">
        <f t="shared" si="1"/>
        <v>0</v>
      </c>
    </row>
    <row r="19" spans="1:6" x14ac:dyDescent="0.3">
      <c r="A19" s="61" t="s">
        <v>23</v>
      </c>
      <c r="B19" s="84">
        <f>SUM(B15:B18)+SUM(B11:B12)</f>
        <v>0</v>
      </c>
      <c r="C19" s="84"/>
      <c r="D19" s="84">
        <f>SUM(D15:D18)+SUM(D11:D12)</f>
        <v>0</v>
      </c>
      <c r="E19" s="84"/>
      <c r="F19" s="84">
        <f>SUM(F15:F18)+SUM(F11:F12)</f>
        <v>0</v>
      </c>
    </row>
    <row r="20" spans="1:6" x14ac:dyDescent="0.3">
      <c r="A20" s="59"/>
    </row>
    <row r="21" spans="1:6" x14ac:dyDescent="0.3">
      <c r="A21" s="57" t="s">
        <v>24</v>
      </c>
      <c r="B21" s="84">
        <f>B6+B8-B19</f>
        <v>0</v>
      </c>
      <c r="D21" s="84">
        <f>D6+D8-D19</f>
        <v>0</v>
      </c>
      <c r="F21" s="84">
        <f>F6+F8-F19</f>
        <v>0</v>
      </c>
    </row>
    <row r="24" spans="1:6" x14ac:dyDescent="0.3">
      <c r="A24" s="379" t="s">
        <v>173</v>
      </c>
      <c r="B24" s="379"/>
      <c r="C24" s="379"/>
      <c r="D24" s="379"/>
      <c r="E24" s="379"/>
      <c r="F24" s="379"/>
    </row>
    <row r="25" spans="1:6" x14ac:dyDescent="0.3">
      <c r="A25" s="380" t="s">
        <v>174</v>
      </c>
      <c r="B25" s="380"/>
      <c r="C25" s="380"/>
      <c r="D25" s="380"/>
      <c r="E25" s="380"/>
      <c r="F25" s="380"/>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3.2" x14ac:dyDescent="0.25"/>
  <cols>
    <col min="1" max="1" width="10.88671875" style="2" customWidth="1"/>
    <col min="2" max="2" width="3.5546875" style="2" customWidth="1"/>
    <col min="3" max="3" width="9.109375" style="2"/>
    <col min="4" max="4" width="9.44140625" style="2" customWidth="1"/>
    <col min="5" max="5" width="3.44140625" style="2" customWidth="1"/>
    <col min="6" max="6" width="16" style="2" bestFit="1" customWidth="1"/>
    <col min="7" max="7" width="1.44140625" style="2" customWidth="1"/>
    <col min="8" max="8" width="14.5546875" style="6" customWidth="1"/>
    <col min="9" max="9" width="1" style="2" customWidth="1"/>
    <col min="10" max="10" width="12.109375" style="2" customWidth="1"/>
    <col min="11" max="11" width="14.109375" style="2" customWidth="1"/>
    <col min="12" max="12" width="20.44140625" style="6" customWidth="1"/>
    <col min="13" max="13" width="17.5546875" style="2" customWidth="1"/>
    <col min="14" max="256" width="9.109375" style="2"/>
    <col min="257" max="257" width="10.88671875" style="2" customWidth="1"/>
    <col min="258" max="258" width="3.5546875" style="2" customWidth="1"/>
    <col min="259" max="259" width="9.109375" style="2"/>
    <col min="260" max="260" width="9.44140625" style="2" customWidth="1"/>
    <col min="261" max="261" width="3.44140625" style="2" customWidth="1"/>
    <col min="262" max="262" width="11.44140625" style="2" bestFit="1" customWidth="1"/>
    <col min="263" max="263" width="1.44140625" style="2" customWidth="1"/>
    <col min="264" max="264" width="14.5546875" style="2" customWidth="1"/>
    <col min="265" max="265" width="1" style="2" customWidth="1"/>
    <col min="266" max="266" width="12.109375" style="2" customWidth="1"/>
    <col min="267" max="267" width="14.109375" style="2" customWidth="1"/>
    <col min="268" max="268" width="20.44140625" style="2" customWidth="1"/>
    <col min="269" max="269" width="17.5546875" style="2" customWidth="1"/>
    <col min="270" max="512" width="9.109375" style="2"/>
    <col min="513" max="513" width="10.88671875" style="2" customWidth="1"/>
    <col min="514" max="514" width="3.5546875" style="2" customWidth="1"/>
    <col min="515" max="515" width="9.109375" style="2"/>
    <col min="516" max="516" width="9.44140625" style="2" customWidth="1"/>
    <col min="517" max="517" width="3.44140625" style="2" customWidth="1"/>
    <col min="518" max="518" width="11.44140625" style="2" bestFit="1" customWidth="1"/>
    <col min="519" max="519" width="1.44140625" style="2" customWidth="1"/>
    <col min="520" max="520" width="14.5546875" style="2" customWidth="1"/>
    <col min="521" max="521" width="1" style="2" customWidth="1"/>
    <col min="522" max="522" width="12.109375" style="2" customWidth="1"/>
    <col min="523" max="523" width="14.109375" style="2" customWidth="1"/>
    <col min="524" max="524" width="20.44140625" style="2" customWidth="1"/>
    <col min="525" max="525" width="17.5546875" style="2" customWidth="1"/>
    <col min="526" max="768" width="9.109375" style="2"/>
    <col min="769" max="769" width="10.88671875" style="2" customWidth="1"/>
    <col min="770" max="770" width="3.5546875" style="2" customWidth="1"/>
    <col min="771" max="771" width="9.109375" style="2"/>
    <col min="772" max="772" width="9.44140625" style="2" customWidth="1"/>
    <col min="773" max="773" width="3.44140625" style="2" customWidth="1"/>
    <col min="774" max="774" width="11.44140625" style="2" bestFit="1" customWidth="1"/>
    <col min="775" max="775" width="1.44140625" style="2" customWidth="1"/>
    <col min="776" max="776" width="14.5546875" style="2" customWidth="1"/>
    <col min="777" max="777" width="1" style="2" customWidth="1"/>
    <col min="778" max="778" width="12.109375" style="2" customWidth="1"/>
    <col min="779" max="779" width="14.109375" style="2" customWidth="1"/>
    <col min="780" max="780" width="20.44140625" style="2" customWidth="1"/>
    <col min="781" max="781" width="17.5546875" style="2" customWidth="1"/>
    <col min="782" max="1024" width="9.109375" style="2"/>
    <col min="1025" max="1025" width="10.88671875" style="2" customWidth="1"/>
    <col min="1026" max="1026" width="3.5546875" style="2" customWidth="1"/>
    <col min="1027" max="1027" width="9.109375" style="2"/>
    <col min="1028" max="1028" width="9.44140625" style="2" customWidth="1"/>
    <col min="1029" max="1029" width="3.44140625" style="2" customWidth="1"/>
    <col min="1030" max="1030" width="11.44140625" style="2" bestFit="1" customWidth="1"/>
    <col min="1031" max="1031" width="1.44140625" style="2" customWidth="1"/>
    <col min="1032" max="1032" width="14.5546875" style="2" customWidth="1"/>
    <col min="1033" max="1033" width="1" style="2" customWidth="1"/>
    <col min="1034" max="1034" width="12.109375" style="2" customWidth="1"/>
    <col min="1035" max="1035" width="14.109375" style="2" customWidth="1"/>
    <col min="1036" max="1036" width="20.44140625" style="2" customWidth="1"/>
    <col min="1037" max="1037" width="17.5546875" style="2" customWidth="1"/>
    <col min="1038" max="1280" width="9.109375" style="2"/>
    <col min="1281" max="1281" width="10.88671875" style="2" customWidth="1"/>
    <col min="1282" max="1282" width="3.5546875" style="2" customWidth="1"/>
    <col min="1283" max="1283" width="9.109375" style="2"/>
    <col min="1284" max="1284" width="9.44140625" style="2" customWidth="1"/>
    <col min="1285" max="1285" width="3.44140625" style="2" customWidth="1"/>
    <col min="1286" max="1286" width="11.44140625" style="2" bestFit="1" customWidth="1"/>
    <col min="1287" max="1287" width="1.44140625" style="2" customWidth="1"/>
    <col min="1288" max="1288" width="14.5546875" style="2" customWidth="1"/>
    <col min="1289" max="1289" width="1" style="2" customWidth="1"/>
    <col min="1290" max="1290" width="12.109375" style="2" customWidth="1"/>
    <col min="1291" max="1291" width="14.109375" style="2" customWidth="1"/>
    <col min="1292" max="1292" width="20.44140625" style="2" customWidth="1"/>
    <col min="1293" max="1293" width="17.5546875" style="2" customWidth="1"/>
    <col min="1294" max="1536" width="9.109375" style="2"/>
    <col min="1537" max="1537" width="10.88671875" style="2" customWidth="1"/>
    <col min="1538" max="1538" width="3.5546875" style="2" customWidth="1"/>
    <col min="1539" max="1539" width="9.109375" style="2"/>
    <col min="1540" max="1540" width="9.44140625" style="2" customWidth="1"/>
    <col min="1541" max="1541" width="3.44140625" style="2" customWidth="1"/>
    <col min="1542" max="1542" width="11.44140625" style="2" bestFit="1" customWidth="1"/>
    <col min="1543" max="1543" width="1.44140625" style="2" customWidth="1"/>
    <col min="1544" max="1544" width="14.5546875" style="2" customWidth="1"/>
    <col min="1545" max="1545" width="1" style="2" customWidth="1"/>
    <col min="1546" max="1546" width="12.109375" style="2" customWidth="1"/>
    <col min="1547" max="1547" width="14.109375" style="2" customWidth="1"/>
    <col min="1548" max="1548" width="20.44140625" style="2" customWidth="1"/>
    <col min="1549" max="1549" width="17.5546875" style="2" customWidth="1"/>
    <col min="1550" max="1792" width="9.109375" style="2"/>
    <col min="1793" max="1793" width="10.88671875" style="2" customWidth="1"/>
    <col min="1794" max="1794" width="3.5546875" style="2" customWidth="1"/>
    <col min="1795" max="1795" width="9.109375" style="2"/>
    <col min="1796" max="1796" width="9.44140625" style="2" customWidth="1"/>
    <col min="1797" max="1797" width="3.44140625" style="2" customWidth="1"/>
    <col min="1798" max="1798" width="11.44140625" style="2" bestFit="1" customWidth="1"/>
    <col min="1799" max="1799" width="1.44140625" style="2" customWidth="1"/>
    <col min="1800" max="1800" width="14.5546875" style="2" customWidth="1"/>
    <col min="1801" max="1801" width="1" style="2" customWidth="1"/>
    <col min="1802" max="1802" width="12.109375" style="2" customWidth="1"/>
    <col min="1803" max="1803" width="14.109375" style="2" customWidth="1"/>
    <col min="1804" max="1804" width="20.44140625" style="2" customWidth="1"/>
    <col min="1805" max="1805" width="17.5546875" style="2" customWidth="1"/>
    <col min="1806" max="2048" width="9.109375" style="2"/>
    <col min="2049" max="2049" width="10.88671875" style="2" customWidth="1"/>
    <col min="2050" max="2050" width="3.5546875" style="2" customWidth="1"/>
    <col min="2051" max="2051" width="9.109375" style="2"/>
    <col min="2052" max="2052" width="9.44140625" style="2" customWidth="1"/>
    <col min="2053" max="2053" width="3.44140625" style="2" customWidth="1"/>
    <col min="2054" max="2054" width="11.44140625" style="2" bestFit="1" customWidth="1"/>
    <col min="2055" max="2055" width="1.44140625" style="2" customWidth="1"/>
    <col min="2056" max="2056" width="14.5546875" style="2" customWidth="1"/>
    <col min="2057" max="2057" width="1" style="2" customWidth="1"/>
    <col min="2058" max="2058" width="12.109375" style="2" customWidth="1"/>
    <col min="2059" max="2059" width="14.109375" style="2" customWidth="1"/>
    <col min="2060" max="2060" width="20.44140625" style="2" customWidth="1"/>
    <col min="2061" max="2061" width="17.5546875" style="2" customWidth="1"/>
    <col min="2062" max="2304" width="9.109375" style="2"/>
    <col min="2305" max="2305" width="10.88671875" style="2" customWidth="1"/>
    <col min="2306" max="2306" width="3.5546875" style="2" customWidth="1"/>
    <col min="2307" max="2307" width="9.109375" style="2"/>
    <col min="2308" max="2308" width="9.44140625" style="2" customWidth="1"/>
    <col min="2309" max="2309" width="3.44140625" style="2" customWidth="1"/>
    <col min="2310" max="2310" width="11.44140625" style="2" bestFit="1" customWidth="1"/>
    <col min="2311" max="2311" width="1.44140625" style="2" customWidth="1"/>
    <col min="2312" max="2312" width="14.5546875" style="2" customWidth="1"/>
    <col min="2313" max="2313" width="1" style="2" customWidth="1"/>
    <col min="2314" max="2314" width="12.109375" style="2" customWidth="1"/>
    <col min="2315" max="2315" width="14.109375" style="2" customWidth="1"/>
    <col min="2316" max="2316" width="20.44140625" style="2" customWidth="1"/>
    <col min="2317" max="2317" width="17.5546875" style="2" customWidth="1"/>
    <col min="2318" max="2560" width="9.109375" style="2"/>
    <col min="2561" max="2561" width="10.88671875" style="2" customWidth="1"/>
    <col min="2562" max="2562" width="3.5546875" style="2" customWidth="1"/>
    <col min="2563" max="2563" width="9.109375" style="2"/>
    <col min="2564" max="2564" width="9.44140625" style="2" customWidth="1"/>
    <col min="2565" max="2565" width="3.44140625" style="2" customWidth="1"/>
    <col min="2566" max="2566" width="11.44140625" style="2" bestFit="1" customWidth="1"/>
    <col min="2567" max="2567" width="1.44140625" style="2" customWidth="1"/>
    <col min="2568" max="2568" width="14.5546875" style="2" customWidth="1"/>
    <col min="2569" max="2569" width="1" style="2" customWidth="1"/>
    <col min="2570" max="2570" width="12.109375" style="2" customWidth="1"/>
    <col min="2571" max="2571" width="14.109375" style="2" customWidth="1"/>
    <col min="2572" max="2572" width="20.44140625" style="2" customWidth="1"/>
    <col min="2573" max="2573" width="17.5546875" style="2" customWidth="1"/>
    <col min="2574" max="2816" width="9.109375" style="2"/>
    <col min="2817" max="2817" width="10.88671875" style="2" customWidth="1"/>
    <col min="2818" max="2818" width="3.5546875" style="2" customWidth="1"/>
    <col min="2819" max="2819" width="9.109375" style="2"/>
    <col min="2820" max="2820" width="9.44140625" style="2" customWidth="1"/>
    <col min="2821" max="2821" width="3.44140625" style="2" customWidth="1"/>
    <col min="2822" max="2822" width="11.44140625" style="2" bestFit="1" customWidth="1"/>
    <col min="2823" max="2823" width="1.44140625" style="2" customWidth="1"/>
    <col min="2824" max="2824" width="14.5546875" style="2" customWidth="1"/>
    <col min="2825" max="2825" width="1" style="2" customWidth="1"/>
    <col min="2826" max="2826" width="12.109375" style="2" customWidth="1"/>
    <col min="2827" max="2827" width="14.109375" style="2" customWidth="1"/>
    <col min="2828" max="2828" width="20.44140625" style="2" customWidth="1"/>
    <col min="2829" max="2829" width="17.5546875" style="2" customWidth="1"/>
    <col min="2830" max="3072" width="9.109375" style="2"/>
    <col min="3073" max="3073" width="10.88671875" style="2" customWidth="1"/>
    <col min="3074" max="3074" width="3.5546875" style="2" customWidth="1"/>
    <col min="3075" max="3075" width="9.109375" style="2"/>
    <col min="3076" max="3076" width="9.44140625" style="2" customWidth="1"/>
    <col min="3077" max="3077" width="3.44140625" style="2" customWidth="1"/>
    <col min="3078" max="3078" width="11.44140625" style="2" bestFit="1" customWidth="1"/>
    <col min="3079" max="3079" width="1.44140625" style="2" customWidth="1"/>
    <col min="3080" max="3080" width="14.5546875" style="2" customWidth="1"/>
    <col min="3081" max="3081" width="1" style="2" customWidth="1"/>
    <col min="3082" max="3082" width="12.109375" style="2" customWidth="1"/>
    <col min="3083" max="3083" width="14.109375" style="2" customWidth="1"/>
    <col min="3084" max="3084" width="20.44140625" style="2" customWidth="1"/>
    <col min="3085" max="3085" width="17.5546875" style="2" customWidth="1"/>
    <col min="3086" max="3328" width="9.109375" style="2"/>
    <col min="3329" max="3329" width="10.88671875" style="2" customWidth="1"/>
    <col min="3330" max="3330" width="3.5546875" style="2" customWidth="1"/>
    <col min="3331" max="3331" width="9.109375" style="2"/>
    <col min="3332" max="3332" width="9.44140625" style="2" customWidth="1"/>
    <col min="3333" max="3333" width="3.44140625" style="2" customWidth="1"/>
    <col min="3334" max="3334" width="11.44140625" style="2" bestFit="1" customWidth="1"/>
    <col min="3335" max="3335" width="1.44140625" style="2" customWidth="1"/>
    <col min="3336" max="3336" width="14.5546875" style="2" customWidth="1"/>
    <col min="3337" max="3337" width="1" style="2" customWidth="1"/>
    <col min="3338" max="3338" width="12.109375" style="2" customWidth="1"/>
    <col min="3339" max="3339" width="14.109375" style="2" customWidth="1"/>
    <col min="3340" max="3340" width="20.44140625" style="2" customWidth="1"/>
    <col min="3341" max="3341" width="17.5546875" style="2" customWidth="1"/>
    <col min="3342" max="3584" width="9.109375" style="2"/>
    <col min="3585" max="3585" width="10.88671875" style="2" customWidth="1"/>
    <col min="3586" max="3586" width="3.5546875" style="2" customWidth="1"/>
    <col min="3587" max="3587" width="9.109375" style="2"/>
    <col min="3588" max="3588" width="9.44140625" style="2" customWidth="1"/>
    <col min="3589" max="3589" width="3.44140625" style="2" customWidth="1"/>
    <col min="3590" max="3590" width="11.44140625" style="2" bestFit="1" customWidth="1"/>
    <col min="3591" max="3591" width="1.44140625" style="2" customWidth="1"/>
    <col min="3592" max="3592" width="14.5546875" style="2" customWidth="1"/>
    <col min="3593" max="3593" width="1" style="2" customWidth="1"/>
    <col min="3594" max="3594" width="12.109375" style="2" customWidth="1"/>
    <col min="3595" max="3595" width="14.109375" style="2" customWidth="1"/>
    <col min="3596" max="3596" width="20.44140625" style="2" customWidth="1"/>
    <col min="3597" max="3597" width="17.5546875" style="2" customWidth="1"/>
    <col min="3598" max="3840" width="9.109375" style="2"/>
    <col min="3841" max="3841" width="10.88671875" style="2" customWidth="1"/>
    <col min="3842" max="3842" width="3.5546875" style="2" customWidth="1"/>
    <col min="3843" max="3843" width="9.109375" style="2"/>
    <col min="3844" max="3844" width="9.44140625" style="2" customWidth="1"/>
    <col min="3845" max="3845" width="3.44140625" style="2" customWidth="1"/>
    <col min="3846" max="3846" width="11.44140625" style="2" bestFit="1" customWidth="1"/>
    <col min="3847" max="3847" width="1.44140625" style="2" customWidth="1"/>
    <col min="3848" max="3848" width="14.5546875" style="2" customWidth="1"/>
    <col min="3849" max="3849" width="1" style="2" customWidth="1"/>
    <col min="3850" max="3850" width="12.109375" style="2" customWidth="1"/>
    <col min="3851" max="3851" width="14.109375" style="2" customWidth="1"/>
    <col min="3852" max="3852" width="20.44140625" style="2" customWidth="1"/>
    <col min="3853" max="3853" width="17.5546875" style="2" customWidth="1"/>
    <col min="3854" max="4096" width="9.109375" style="2"/>
    <col min="4097" max="4097" width="10.88671875" style="2" customWidth="1"/>
    <col min="4098" max="4098" width="3.5546875" style="2" customWidth="1"/>
    <col min="4099" max="4099" width="9.109375" style="2"/>
    <col min="4100" max="4100" width="9.44140625" style="2" customWidth="1"/>
    <col min="4101" max="4101" width="3.44140625" style="2" customWidth="1"/>
    <col min="4102" max="4102" width="11.44140625" style="2" bestFit="1" customWidth="1"/>
    <col min="4103" max="4103" width="1.44140625" style="2" customWidth="1"/>
    <col min="4104" max="4104" width="14.5546875" style="2" customWidth="1"/>
    <col min="4105" max="4105" width="1" style="2" customWidth="1"/>
    <col min="4106" max="4106" width="12.109375" style="2" customWidth="1"/>
    <col min="4107" max="4107" width="14.109375" style="2" customWidth="1"/>
    <col min="4108" max="4108" width="20.44140625" style="2" customWidth="1"/>
    <col min="4109" max="4109" width="17.5546875" style="2" customWidth="1"/>
    <col min="4110" max="4352" width="9.109375" style="2"/>
    <col min="4353" max="4353" width="10.88671875" style="2" customWidth="1"/>
    <col min="4354" max="4354" width="3.5546875" style="2" customWidth="1"/>
    <col min="4355" max="4355" width="9.109375" style="2"/>
    <col min="4356" max="4356" width="9.44140625" style="2" customWidth="1"/>
    <col min="4357" max="4357" width="3.44140625" style="2" customWidth="1"/>
    <col min="4358" max="4358" width="11.44140625" style="2" bestFit="1" customWidth="1"/>
    <col min="4359" max="4359" width="1.44140625" style="2" customWidth="1"/>
    <col min="4360" max="4360" width="14.5546875" style="2" customWidth="1"/>
    <col min="4361" max="4361" width="1" style="2" customWidth="1"/>
    <col min="4362" max="4362" width="12.109375" style="2" customWidth="1"/>
    <col min="4363" max="4363" width="14.109375" style="2" customWidth="1"/>
    <col min="4364" max="4364" width="20.44140625" style="2" customWidth="1"/>
    <col min="4365" max="4365" width="17.5546875" style="2" customWidth="1"/>
    <col min="4366" max="4608" width="9.109375" style="2"/>
    <col min="4609" max="4609" width="10.88671875" style="2" customWidth="1"/>
    <col min="4610" max="4610" width="3.5546875" style="2" customWidth="1"/>
    <col min="4611" max="4611" width="9.109375" style="2"/>
    <col min="4612" max="4612" width="9.44140625" style="2" customWidth="1"/>
    <col min="4613" max="4613" width="3.44140625" style="2" customWidth="1"/>
    <col min="4614" max="4614" width="11.44140625" style="2" bestFit="1" customWidth="1"/>
    <col min="4615" max="4615" width="1.44140625" style="2" customWidth="1"/>
    <col min="4616" max="4616" width="14.5546875" style="2" customWidth="1"/>
    <col min="4617" max="4617" width="1" style="2" customWidth="1"/>
    <col min="4618" max="4618" width="12.109375" style="2" customWidth="1"/>
    <col min="4619" max="4619" width="14.109375" style="2" customWidth="1"/>
    <col min="4620" max="4620" width="20.44140625" style="2" customWidth="1"/>
    <col min="4621" max="4621" width="17.5546875" style="2" customWidth="1"/>
    <col min="4622" max="4864" width="9.109375" style="2"/>
    <col min="4865" max="4865" width="10.88671875" style="2" customWidth="1"/>
    <col min="4866" max="4866" width="3.5546875" style="2" customWidth="1"/>
    <col min="4867" max="4867" width="9.109375" style="2"/>
    <col min="4868" max="4868" width="9.44140625" style="2" customWidth="1"/>
    <col min="4869" max="4869" width="3.44140625" style="2" customWidth="1"/>
    <col min="4870" max="4870" width="11.44140625" style="2" bestFit="1" customWidth="1"/>
    <col min="4871" max="4871" width="1.44140625" style="2" customWidth="1"/>
    <col min="4872" max="4872" width="14.5546875" style="2" customWidth="1"/>
    <col min="4873" max="4873" width="1" style="2" customWidth="1"/>
    <col min="4874" max="4874" width="12.109375" style="2" customWidth="1"/>
    <col min="4875" max="4875" width="14.109375" style="2" customWidth="1"/>
    <col min="4876" max="4876" width="20.44140625" style="2" customWidth="1"/>
    <col min="4877" max="4877" width="17.5546875" style="2" customWidth="1"/>
    <col min="4878" max="5120" width="9.109375" style="2"/>
    <col min="5121" max="5121" width="10.88671875" style="2" customWidth="1"/>
    <col min="5122" max="5122" width="3.5546875" style="2" customWidth="1"/>
    <col min="5123" max="5123" width="9.109375" style="2"/>
    <col min="5124" max="5124" width="9.44140625" style="2" customWidth="1"/>
    <col min="5125" max="5125" width="3.44140625" style="2" customWidth="1"/>
    <col min="5126" max="5126" width="11.44140625" style="2" bestFit="1" customWidth="1"/>
    <col min="5127" max="5127" width="1.44140625" style="2" customWidth="1"/>
    <col min="5128" max="5128" width="14.5546875" style="2" customWidth="1"/>
    <col min="5129" max="5129" width="1" style="2" customWidth="1"/>
    <col min="5130" max="5130" width="12.109375" style="2" customWidth="1"/>
    <col min="5131" max="5131" width="14.109375" style="2" customWidth="1"/>
    <col min="5132" max="5132" width="20.44140625" style="2" customWidth="1"/>
    <col min="5133" max="5133" width="17.5546875" style="2" customWidth="1"/>
    <col min="5134" max="5376" width="9.109375" style="2"/>
    <col min="5377" max="5377" width="10.88671875" style="2" customWidth="1"/>
    <col min="5378" max="5378" width="3.5546875" style="2" customWidth="1"/>
    <col min="5379" max="5379" width="9.109375" style="2"/>
    <col min="5380" max="5380" width="9.44140625" style="2" customWidth="1"/>
    <col min="5381" max="5381" width="3.44140625" style="2" customWidth="1"/>
    <col min="5382" max="5382" width="11.44140625" style="2" bestFit="1" customWidth="1"/>
    <col min="5383" max="5383" width="1.44140625" style="2" customWidth="1"/>
    <col min="5384" max="5384" width="14.5546875" style="2" customWidth="1"/>
    <col min="5385" max="5385" width="1" style="2" customWidth="1"/>
    <col min="5386" max="5386" width="12.109375" style="2" customWidth="1"/>
    <col min="5387" max="5387" width="14.109375" style="2" customWidth="1"/>
    <col min="5388" max="5388" width="20.44140625" style="2" customWidth="1"/>
    <col min="5389" max="5389" width="17.5546875" style="2" customWidth="1"/>
    <col min="5390" max="5632" width="9.109375" style="2"/>
    <col min="5633" max="5633" width="10.88671875" style="2" customWidth="1"/>
    <col min="5634" max="5634" width="3.5546875" style="2" customWidth="1"/>
    <col min="5635" max="5635" width="9.109375" style="2"/>
    <col min="5636" max="5636" width="9.44140625" style="2" customWidth="1"/>
    <col min="5637" max="5637" width="3.44140625" style="2" customWidth="1"/>
    <col min="5638" max="5638" width="11.44140625" style="2" bestFit="1" customWidth="1"/>
    <col min="5639" max="5639" width="1.44140625" style="2" customWidth="1"/>
    <col min="5640" max="5640" width="14.5546875" style="2" customWidth="1"/>
    <col min="5641" max="5641" width="1" style="2" customWidth="1"/>
    <col min="5642" max="5642" width="12.109375" style="2" customWidth="1"/>
    <col min="5643" max="5643" width="14.109375" style="2" customWidth="1"/>
    <col min="5644" max="5644" width="20.44140625" style="2" customWidth="1"/>
    <col min="5645" max="5645" width="17.5546875" style="2" customWidth="1"/>
    <col min="5646" max="5888" width="9.109375" style="2"/>
    <col min="5889" max="5889" width="10.88671875" style="2" customWidth="1"/>
    <col min="5890" max="5890" width="3.5546875" style="2" customWidth="1"/>
    <col min="5891" max="5891" width="9.109375" style="2"/>
    <col min="5892" max="5892" width="9.44140625" style="2" customWidth="1"/>
    <col min="5893" max="5893" width="3.44140625" style="2" customWidth="1"/>
    <col min="5894" max="5894" width="11.44140625" style="2" bestFit="1" customWidth="1"/>
    <col min="5895" max="5895" width="1.44140625" style="2" customWidth="1"/>
    <col min="5896" max="5896" width="14.5546875" style="2" customWidth="1"/>
    <col min="5897" max="5897" width="1" style="2" customWidth="1"/>
    <col min="5898" max="5898" width="12.109375" style="2" customWidth="1"/>
    <col min="5899" max="5899" width="14.109375" style="2" customWidth="1"/>
    <col min="5900" max="5900" width="20.44140625" style="2" customWidth="1"/>
    <col min="5901" max="5901" width="17.5546875" style="2" customWidth="1"/>
    <col min="5902" max="6144" width="9.109375" style="2"/>
    <col min="6145" max="6145" width="10.88671875" style="2" customWidth="1"/>
    <col min="6146" max="6146" width="3.5546875" style="2" customWidth="1"/>
    <col min="6147" max="6147" width="9.109375" style="2"/>
    <col min="6148" max="6148" width="9.44140625" style="2" customWidth="1"/>
    <col min="6149" max="6149" width="3.44140625" style="2" customWidth="1"/>
    <col min="6150" max="6150" width="11.44140625" style="2" bestFit="1" customWidth="1"/>
    <col min="6151" max="6151" width="1.44140625" style="2" customWidth="1"/>
    <col min="6152" max="6152" width="14.5546875" style="2" customWidth="1"/>
    <col min="6153" max="6153" width="1" style="2" customWidth="1"/>
    <col min="6154" max="6154" width="12.109375" style="2" customWidth="1"/>
    <col min="6155" max="6155" width="14.109375" style="2" customWidth="1"/>
    <col min="6156" max="6156" width="20.44140625" style="2" customWidth="1"/>
    <col min="6157" max="6157" width="17.5546875" style="2" customWidth="1"/>
    <col min="6158" max="6400" width="9.109375" style="2"/>
    <col min="6401" max="6401" width="10.88671875" style="2" customWidth="1"/>
    <col min="6402" max="6402" width="3.5546875" style="2" customWidth="1"/>
    <col min="6403" max="6403" width="9.109375" style="2"/>
    <col min="6404" max="6404" width="9.44140625" style="2" customWidth="1"/>
    <col min="6405" max="6405" width="3.44140625" style="2" customWidth="1"/>
    <col min="6406" max="6406" width="11.44140625" style="2" bestFit="1" customWidth="1"/>
    <col min="6407" max="6407" width="1.44140625" style="2" customWidth="1"/>
    <col min="6408" max="6408" width="14.5546875" style="2" customWidth="1"/>
    <col min="6409" max="6409" width="1" style="2" customWidth="1"/>
    <col min="6410" max="6410" width="12.109375" style="2" customWidth="1"/>
    <col min="6411" max="6411" width="14.109375" style="2" customWidth="1"/>
    <col min="6412" max="6412" width="20.44140625" style="2" customWidth="1"/>
    <col min="6413" max="6413" width="17.5546875" style="2" customWidth="1"/>
    <col min="6414" max="6656" width="9.109375" style="2"/>
    <col min="6657" max="6657" width="10.88671875" style="2" customWidth="1"/>
    <col min="6658" max="6658" width="3.5546875" style="2" customWidth="1"/>
    <col min="6659" max="6659" width="9.109375" style="2"/>
    <col min="6660" max="6660" width="9.44140625" style="2" customWidth="1"/>
    <col min="6661" max="6661" width="3.44140625" style="2" customWidth="1"/>
    <col min="6662" max="6662" width="11.44140625" style="2" bestFit="1" customWidth="1"/>
    <col min="6663" max="6663" width="1.44140625" style="2" customWidth="1"/>
    <col min="6664" max="6664" width="14.5546875" style="2" customWidth="1"/>
    <col min="6665" max="6665" width="1" style="2" customWidth="1"/>
    <col min="6666" max="6666" width="12.109375" style="2" customWidth="1"/>
    <col min="6667" max="6667" width="14.109375" style="2" customWidth="1"/>
    <col min="6668" max="6668" width="20.44140625" style="2" customWidth="1"/>
    <col min="6669" max="6669" width="17.5546875" style="2" customWidth="1"/>
    <col min="6670" max="6912" width="9.109375" style="2"/>
    <col min="6913" max="6913" width="10.88671875" style="2" customWidth="1"/>
    <col min="6914" max="6914" width="3.5546875" style="2" customWidth="1"/>
    <col min="6915" max="6915" width="9.109375" style="2"/>
    <col min="6916" max="6916" width="9.44140625" style="2" customWidth="1"/>
    <col min="6917" max="6917" width="3.44140625" style="2" customWidth="1"/>
    <col min="6918" max="6918" width="11.44140625" style="2" bestFit="1" customWidth="1"/>
    <col min="6919" max="6919" width="1.44140625" style="2" customWidth="1"/>
    <col min="6920" max="6920" width="14.5546875" style="2" customWidth="1"/>
    <col min="6921" max="6921" width="1" style="2" customWidth="1"/>
    <col min="6922" max="6922" width="12.109375" style="2" customWidth="1"/>
    <col min="6923" max="6923" width="14.109375" style="2" customWidth="1"/>
    <col min="6924" max="6924" width="20.44140625" style="2" customWidth="1"/>
    <col min="6925" max="6925" width="17.5546875" style="2" customWidth="1"/>
    <col min="6926" max="7168" width="9.109375" style="2"/>
    <col min="7169" max="7169" width="10.88671875" style="2" customWidth="1"/>
    <col min="7170" max="7170" width="3.5546875" style="2" customWidth="1"/>
    <col min="7171" max="7171" width="9.109375" style="2"/>
    <col min="7172" max="7172" width="9.44140625" style="2" customWidth="1"/>
    <col min="7173" max="7173" width="3.44140625" style="2" customWidth="1"/>
    <col min="7174" max="7174" width="11.44140625" style="2" bestFit="1" customWidth="1"/>
    <col min="7175" max="7175" width="1.44140625" style="2" customWidth="1"/>
    <col min="7176" max="7176" width="14.5546875" style="2" customWidth="1"/>
    <col min="7177" max="7177" width="1" style="2" customWidth="1"/>
    <col min="7178" max="7178" width="12.109375" style="2" customWidth="1"/>
    <col min="7179" max="7179" width="14.109375" style="2" customWidth="1"/>
    <col min="7180" max="7180" width="20.44140625" style="2" customWidth="1"/>
    <col min="7181" max="7181" width="17.5546875" style="2" customWidth="1"/>
    <col min="7182" max="7424" width="9.109375" style="2"/>
    <col min="7425" max="7425" width="10.88671875" style="2" customWidth="1"/>
    <col min="7426" max="7426" width="3.5546875" style="2" customWidth="1"/>
    <col min="7427" max="7427" width="9.109375" style="2"/>
    <col min="7428" max="7428" width="9.44140625" style="2" customWidth="1"/>
    <col min="7429" max="7429" width="3.44140625" style="2" customWidth="1"/>
    <col min="7430" max="7430" width="11.44140625" style="2" bestFit="1" customWidth="1"/>
    <col min="7431" max="7431" width="1.44140625" style="2" customWidth="1"/>
    <col min="7432" max="7432" width="14.5546875" style="2" customWidth="1"/>
    <col min="7433" max="7433" width="1" style="2" customWidth="1"/>
    <col min="7434" max="7434" width="12.109375" style="2" customWidth="1"/>
    <col min="7435" max="7435" width="14.109375" style="2" customWidth="1"/>
    <col min="7436" max="7436" width="20.44140625" style="2" customWidth="1"/>
    <col min="7437" max="7437" width="17.5546875" style="2" customWidth="1"/>
    <col min="7438" max="7680" width="9.109375" style="2"/>
    <col min="7681" max="7681" width="10.88671875" style="2" customWidth="1"/>
    <col min="7682" max="7682" width="3.5546875" style="2" customWidth="1"/>
    <col min="7683" max="7683" width="9.109375" style="2"/>
    <col min="7684" max="7684" width="9.44140625" style="2" customWidth="1"/>
    <col min="7685" max="7685" width="3.44140625" style="2" customWidth="1"/>
    <col min="7686" max="7686" width="11.44140625" style="2" bestFit="1" customWidth="1"/>
    <col min="7687" max="7687" width="1.44140625" style="2" customWidth="1"/>
    <col min="7688" max="7688" width="14.5546875" style="2" customWidth="1"/>
    <col min="7689" max="7689" width="1" style="2" customWidth="1"/>
    <col min="7690" max="7690" width="12.109375" style="2" customWidth="1"/>
    <col min="7691" max="7691" width="14.109375" style="2" customWidth="1"/>
    <col min="7692" max="7692" width="20.44140625" style="2" customWidth="1"/>
    <col min="7693" max="7693" width="17.5546875" style="2" customWidth="1"/>
    <col min="7694" max="7936" width="9.109375" style="2"/>
    <col min="7937" max="7937" width="10.88671875" style="2" customWidth="1"/>
    <col min="7938" max="7938" width="3.5546875" style="2" customWidth="1"/>
    <col min="7939" max="7939" width="9.109375" style="2"/>
    <col min="7940" max="7940" width="9.44140625" style="2" customWidth="1"/>
    <col min="7941" max="7941" width="3.44140625" style="2" customWidth="1"/>
    <col min="7942" max="7942" width="11.44140625" style="2" bestFit="1" customWidth="1"/>
    <col min="7943" max="7943" width="1.44140625" style="2" customWidth="1"/>
    <col min="7944" max="7944" width="14.5546875" style="2" customWidth="1"/>
    <col min="7945" max="7945" width="1" style="2" customWidth="1"/>
    <col min="7946" max="7946" width="12.109375" style="2" customWidth="1"/>
    <col min="7947" max="7947" width="14.109375" style="2" customWidth="1"/>
    <col min="7948" max="7948" width="20.44140625" style="2" customWidth="1"/>
    <col min="7949" max="7949" width="17.5546875" style="2" customWidth="1"/>
    <col min="7950" max="8192" width="9.109375" style="2"/>
    <col min="8193" max="8193" width="10.88671875" style="2" customWidth="1"/>
    <col min="8194" max="8194" width="3.5546875" style="2" customWidth="1"/>
    <col min="8195" max="8195" width="9.109375" style="2"/>
    <col min="8196" max="8196" width="9.44140625" style="2" customWidth="1"/>
    <col min="8197" max="8197" width="3.44140625" style="2" customWidth="1"/>
    <col min="8198" max="8198" width="11.44140625" style="2" bestFit="1" customWidth="1"/>
    <col min="8199" max="8199" width="1.44140625" style="2" customWidth="1"/>
    <col min="8200" max="8200" width="14.5546875" style="2" customWidth="1"/>
    <col min="8201" max="8201" width="1" style="2" customWidth="1"/>
    <col min="8202" max="8202" width="12.109375" style="2" customWidth="1"/>
    <col min="8203" max="8203" width="14.109375" style="2" customWidth="1"/>
    <col min="8204" max="8204" width="20.44140625" style="2" customWidth="1"/>
    <col min="8205" max="8205" width="17.5546875" style="2" customWidth="1"/>
    <col min="8206" max="8448" width="9.109375" style="2"/>
    <col min="8449" max="8449" width="10.88671875" style="2" customWidth="1"/>
    <col min="8450" max="8450" width="3.5546875" style="2" customWidth="1"/>
    <col min="8451" max="8451" width="9.109375" style="2"/>
    <col min="8452" max="8452" width="9.44140625" style="2" customWidth="1"/>
    <col min="8453" max="8453" width="3.44140625" style="2" customWidth="1"/>
    <col min="8454" max="8454" width="11.44140625" style="2" bestFit="1" customWidth="1"/>
    <col min="8455" max="8455" width="1.44140625" style="2" customWidth="1"/>
    <col min="8456" max="8456" width="14.5546875" style="2" customWidth="1"/>
    <col min="8457" max="8457" width="1" style="2" customWidth="1"/>
    <col min="8458" max="8458" width="12.109375" style="2" customWidth="1"/>
    <col min="8459" max="8459" width="14.109375" style="2" customWidth="1"/>
    <col min="8460" max="8460" width="20.44140625" style="2" customWidth="1"/>
    <col min="8461" max="8461" width="17.5546875" style="2" customWidth="1"/>
    <col min="8462" max="8704" width="9.109375" style="2"/>
    <col min="8705" max="8705" width="10.88671875" style="2" customWidth="1"/>
    <col min="8706" max="8706" width="3.5546875" style="2" customWidth="1"/>
    <col min="8707" max="8707" width="9.109375" style="2"/>
    <col min="8708" max="8708" width="9.44140625" style="2" customWidth="1"/>
    <col min="8709" max="8709" width="3.44140625" style="2" customWidth="1"/>
    <col min="8710" max="8710" width="11.44140625" style="2" bestFit="1" customWidth="1"/>
    <col min="8711" max="8711" width="1.44140625" style="2" customWidth="1"/>
    <col min="8712" max="8712" width="14.5546875" style="2" customWidth="1"/>
    <col min="8713" max="8713" width="1" style="2" customWidth="1"/>
    <col min="8714" max="8714" width="12.109375" style="2" customWidth="1"/>
    <col min="8715" max="8715" width="14.109375" style="2" customWidth="1"/>
    <col min="8716" max="8716" width="20.44140625" style="2" customWidth="1"/>
    <col min="8717" max="8717" width="17.5546875" style="2" customWidth="1"/>
    <col min="8718" max="8960" width="9.109375" style="2"/>
    <col min="8961" max="8961" width="10.88671875" style="2" customWidth="1"/>
    <col min="8962" max="8962" width="3.5546875" style="2" customWidth="1"/>
    <col min="8963" max="8963" width="9.109375" style="2"/>
    <col min="8964" max="8964" width="9.44140625" style="2" customWidth="1"/>
    <col min="8965" max="8965" width="3.44140625" style="2" customWidth="1"/>
    <col min="8966" max="8966" width="11.44140625" style="2" bestFit="1" customWidth="1"/>
    <col min="8967" max="8967" width="1.44140625" style="2" customWidth="1"/>
    <col min="8968" max="8968" width="14.5546875" style="2" customWidth="1"/>
    <col min="8969" max="8969" width="1" style="2" customWidth="1"/>
    <col min="8970" max="8970" width="12.109375" style="2" customWidth="1"/>
    <col min="8971" max="8971" width="14.109375" style="2" customWidth="1"/>
    <col min="8972" max="8972" width="20.44140625" style="2" customWidth="1"/>
    <col min="8973" max="8973" width="17.5546875" style="2" customWidth="1"/>
    <col min="8974" max="9216" width="9.109375" style="2"/>
    <col min="9217" max="9217" width="10.88671875" style="2" customWidth="1"/>
    <col min="9218" max="9218" width="3.5546875" style="2" customWidth="1"/>
    <col min="9219" max="9219" width="9.109375" style="2"/>
    <col min="9220" max="9220" width="9.44140625" style="2" customWidth="1"/>
    <col min="9221" max="9221" width="3.44140625" style="2" customWidth="1"/>
    <col min="9222" max="9222" width="11.44140625" style="2" bestFit="1" customWidth="1"/>
    <col min="9223" max="9223" width="1.44140625" style="2" customWidth="1"/>
    <col min="9224" max="9224" width="14.5546875" style="2" customWidth="1"/>
    <col min="9225" max="9225" width="1" style="2" customWidth="1"/>
    <col min="9226" max="9226" width="12.109375" style="2" customWidth="1"/>
    <col min="9227" max="9227" width="14.109375" style="2" customWidth="1"/>
    <col min="9228" max="9228" width="20.44140625" style="2" customWidth="1"/>
    <col min="9229" max="9229" width="17.5546875" style="2" customWidth="1"/>
    <col min="9230" max="9472" width="9.109375" style="2"/>
    <col min="9473" max="9473" width="10.88671875" style="2" customWidth="1"/>
    <col min="9474" max="9474" width="3.5546875" style="2" customWidth="1"/>
    <col min="9475" max="9475" width="9.109375" style="2"/>
    <col min="9476" max="9476" width="9.44140625" style="2" customWidth="1"/>
    <col min="9477" max="9477" width="3.44140625" style="2" customWidth="1"/>
    <col min="9478" max="9478" width="11.44140625" style="2" bestFit="1" customWidth="1"/>
    <col min="9479" max="9479" width="1.44140625" style="2" customWidth="1"/>
    <col min="9480" max="9480" width="14.5546875" style="2" customWidth="1"/>
    <col min="9481" max="9481" width="1" style="2" customWidth="1"/>
    <col min="9482" max="9482" width="12.109375" style="2" customWidth="1"/>
    <col min="9483" max="9483" width="14.109375" style="2" customWidth="1"/>
    <col min="9484" max="9484" width="20.44140625" style="2" customWidth="1"/>
    <col min="9485" max="9485" width="17.5546875" style="2" customWidth="1"/>
    <col min="9486" max="9728" width="9.109375" style="2"/>
    <col min="9729" max="9729" width="10.88671875" style="2" customWidth="1"/>
    <col min="9730" max="9730" width="3.5546875" style="2" customWidth="1"/>
    <col min="9731" max="9731" width="9.109375" style="2"/>
    <col min="9732" max="9732" width="9.44140625" style="2" customWidth="1"/>
    <col min="9733" max="9733" width="3.44140625" style="2" customWidth="1"/>
    <col min="9734" max="9734" width="11.44140625" style="2" bestFit="1" customWidth="1"/>
    <col min="9735" max="9735" width="1.44140625" style="2" customWidth="1"/>
    <col min="9736" max="9736" width="14.5546875" style="2" customWidth="1"/>
    <col min="9737" max="9737" width="1" style="2" customWidth="1"/>
    <col min="9738" max="9738" width="12.109375" style="2" customWidth="1"/>
    <col min="9739" max="9739" width="14.109375" style="2" customWidth="1"/>
    <col min="9740" max="9740" width="20.44140625" style="2" customWidth="1"/>
    <col min="9741" max="9741" width="17.5546875" style="2" customWidth="1"/>
    <col min="9742" max="9984" width="9.109375" style="2"/>
    <col min="9985" max="9985" width="10.88671875" style="2" customWidth="1"/>
    <col min="9986" max="9986" width="3.5546875" style="2" customWidth="1"/>
    <col min="9987" max="9987" width="9.109375" style="2"/>
    <col min="9988" max="9988" width="9.44140625" style="2" customWidth="1"/>
    <col min="9989" max="9989" width="3.44140625" style="2" customWidth="1"/>
    <col min="9990" max="9990" width="11.44140625" style="2" bestFit="1" customWidth="1"/>
    <col min="9991" max="9991" width="1.44140625" style="2" customWidth="1"/>
    <col min="9992" max="9992" width="14.5546875" style="2" customWidth="1"/>
    <col min="9993" max="9993" width="1" style="2" customWidth="1"/>
    <col min="9994" max="9994" width="12.109375" style="2" customWidth="1"/>
    <col min="9995" max="9995" width="14.109375" style="2" customWidth="1"/>
    <col min="9996" max="9996" width="20.44140625" style="2" customWidth="1"/>
    <col min="9997" max="9997" width="17.5546875" style="2" customWidth="1"/>
    <col min="9998" max="10240" width="9.109375" style="2"/>
    <col min="10241" max="10241" width="10.88671875" style="2" customWidth="1"/>
    <col min="10242" max="10242" width="3.5546875" style="2" customWidth="1"/>
    <col min="10243" max="10243" width="9.109375" style="2"/>
    <col min="10244" max="10244" width="9.44140625" style="2" customWidth="1"/>
    <col min="10245" max="10245" width="3.44140625" style="2" customWidth="1"/>
    <col min="10246" max="10246" width="11.44140625" style="2" bestFit="1" customWidth="1"/>
    <col min="10247" max="10247" width="1.44140625" style="2" customWidth="1"/>
    <col min="10248" max="10248" width="14.5546875" style="2" customWidth="1"/>
    <col min="10249" max="10249" width="1" style="2" customWidth="1"/>
    <col min="10250" max="10250" width="12.109375" style="2" customWidth="1"/>
    <col min="10251" max="10251" width="14.109375" style="2" customWidth="1"/>
    <col min="10252" max="10252" width="20.44140625" style="2" customWidth="1"/>
    <col min="10253" max="10253" width="17.5546875" style="2" customWidth="1"/>
    <col min="10254" max="10496" width="9.109375" style="2"/>
    <col min="10497" max="10497" width="10.88671875" style="2" customWidth="1"/>
    <col min="10498" max="10498" width="3.5546875" style="2" customWidth="1"/>
    <col min="10499" max="10499" width="9.109375" style="2"/>
    <col min="10500" max="10500" width="9.44140625" style="2" customWidth="1"/>
    <col min="10501" max="10501" width="3.44140625" style="2" customWidth="1"/>
    <col min="10502" max="10502" width="11.44140625" style="2" bestFit="1" customWidth="1"/>
    <col min="10503" max="10503" width="1.44140625" style="2" customWidth="1"/>
    <col min="10504" max="10504" width="14.5546875" style="2" customWidth="1"/>
    <col min="10505" max="10505" width="1" style="2" customWidth="1"/>
    <col min="10506" max="10506" width="12.109375" style="2" customWidth="1"/>
    <col min="10507" max="10507" width="14.109375" style="2" customWidth="1"/>
    <col min="10508" max="10508" width="20.44140625" style="2" customWidth="1"/>
    <col min="10509" max="10509" width="17.5546875" style="2" customWidth="1"/>
    <col min="10510" max="10752" width="9.109375" style="2"/>
    <col min="10753" max="10753" width="10.88671875" style="2" customWidth="1"/>
    <col min="10754" max="10754" width="3.5546875" style="2" customWidth="1"/>
    <col min="10755" max="10755" width="9.109375" style="2"/>
    <col min="10756" max="10756" width="9.44140625" style="2" customWidth="1"/>
    <col min="10757" max="10757" width="3.44140625" style="2" customWidth="1"/>
    <col min="10758" max="10758" width="11.44140625" style="2" bestFit="1" customWidth="1"/>
    <col min="10759" max="10759" width="1.44140625" style="2" customWidth="1"/>
    <col min="10760" max="10760" width="14.5546875" style="2" customWidth="1"/>
    <col min="10761" max="10761" width="1" style="2" customWidth="1"/>
    <col min="10762" max="10762" width="12.109375" style="2" customWidth="1"/>
    <col min="10763" max="10763" width="14.109375" style="2" customWidth="1"/>
    <col min="10764" max="10764" width="20.44140625" style="2" customWidth="1"/>
    <col min="10765" max="10765" width="17.5546875" style="2" customWidth="1"/>
    <col min="10766" max="11008" width="9.109375" style="2"/>
    <col min="11009" max="11009" width="10.88671875" style="2" customWidth="1"/>
    <col min="11010" max="11010" width="3.5546875" style="2" customWidth="1"/>
    <col min="11011" max="11011" width="9.109375" style="2"/>
    <col min="11012" max="11012" width="9.44140625" style="2" customWidth="1"/>
    <col min="11013" max="11013" width="3.44140625" style="2" customWidth="1"/>
    <col min="11014" max="11014" width="11.44140625" style="2" bestFit="1" customWidth="1"/>
    <col min="11015" max="11015" width="1.44140625" style="2" customWidth="1"/>
    <col min="11016" max="11016" width="14.5546875" style="2" customWidth="1"/>
    <col min="11017" max="11017" width="1" style="2" customWidth="1"/>
    <col min="11018" max="11018" width="12.109375" style="2" customWidth="1"/>
    <col min="11019" max="11019" width="14.109375" style="2" customWidth="1"/>
    <col min="11020" max="11020" width="20.44140625" style="2" customWidth="1"/>
    <col min="11021" max="11021" width="17.5546875" style="2" customWidth="1"/>
    <col min="11022" max="11264" width="9.109375" style="2"/>
    <col min="11265" max="11265" width="10.88671875" style="2" customWidth="1"/>
    <col min="11266" max="11266" width="3.5546875" style="2" customWidth="1"/>
    <col min="11267" max="11267" width="9.109375" style="2"/>
    <col min="11268" max="11268" width="9.44140625" style="2" customWidth="1"/>
    <col min="11269" max="11269" width="3.44140625" style="2" customWidth="1"/>
    <col min="11270" max="11270" width="11.44140625" style="2" bestFit="1" customWidth="1"/>
    <col min="11271" max="11271" width="1.44140625" style="2" customWidth="1"/>
    <col min="11272" max="11272" width="14.5546875" style="2" customWidth="1"/>
    <col min="11273" max="11273" width="1" style="2" customWidth="1"/>
    <col min="11274" max="11274" width="12.109375" style="2" customWidth="1"/>
    <col min="11275" max="11275" width="14.109375" style="2" customWidth="1"/>
    <col min="11276" max="11276" width="20.44140625" style="2" customWidth="1"/>
    <col min="11277" max="11277" width="17.5546875" style="2" customWidth="1"/>
    <col min="11278" max="11520" width="9.109375" style="2"/>
    <col min="11521" max="11521" width="10.88671875" style="2" customWidth="1"/>
    <col min="11522" max="11522" width="3.5546875" style="2" customWidth="1"/>
    <col min="11523" max="11523" width="9.109375" style="2"/>
    <col min="11524" max="11524" width="9.44140625" style="2" customWidth="1"/>
    <col min="11525" max="11525" width="3.44140625" style="2" customWidth="1"/>
    <col min="11526" max="11526" width="11.44140625" style="2" bestFit="1" customWidth="1"/>
    <col min="11527" max="11527" width="1.44140625" style="2" customWidth="1"/>
    <col min="11528" max="11528" width="14.5546875" style="2" customWidth="1"/>
    <col min="11529" max="11529" width="1" style="2" customWidth="1"/>
    <col min="11530" max="11530" width="12.109375" style="2" customWidth="1"/>
    <col min="11531" max="11531" width="14.109375" style="2" customWidth="1"/>
    <col min="11532" max="11532" width="20.44140625" style="2" customWidth="1"/>
    <col min="11533" max="11533" width="17.5546875" style="2" customWidth="1"/>
    <col min="11534" max="11776" width="9.109375" style="2"/>
    <col min="11777" max="11777" width="10.88671875" style="2" customWidth="1"/>
    <col min="11778" max="11778" width="3.5546875" style="2" customWidth="1"/>
    <col min="11779" max="11779" width="9.109375" style="2"/>
    <col min="11780" max="11780" width="9.44140625" style="2" customWidth="1"/>
    <col min="11781" max="11781" width="3.44140625" style="2" customWidth="1"/>
    <col min="11782" max="11782" width="11.44140625" style="2" bestFit="1" customWidth="1"/>
    <col min="11783" max="11783" width="1.44140625" style="2" customWidth="1"/>
    <col min="11784" max="11784" width="14.5546875" style="2" customWidth="1"/>
    <col min="11785" max="11785" width="1" style="2" customWidth="1"/>
    <col min="11786" max="11786" width="12.109375" style="2" customWidth="1"/>
    <col min="11787" max="11787" width="14.109375" style="2" customWidth="1"/>
    <col min="11788" max="11788" width="20.44140625" style="2" customWidth="1"/>
    <col min="11789" max="11789" width="17.5546875" style="2" customWidth="1"/>
    <col min="11790" max="12032" width="9.109375" style="2"/>
    <col min="12033" max="12033" width="10.88671875" style="2" customWidth="1"/>
    <col min="12034" max="12034" width="3.5546875" style="2" customWidth="1"/>
    <col min="12035" max="12035" width="9.109375" style="2"/>
    <col min="12036" max="12036" width="9.44140625" style="2" customWidth="1"/>
    <col min="12037" max="12037" width="3.44140625" style="2" customWidth="1"/>
    <col min="12038" max="12038" width="11.44140625" style="2" bestFit="1" customWidth="1"/>
    <col min="12039" max="12039" width="1.44140625" style="2" customWidth="1"/>
    <col min="12040" max="12040" width="14.5546875" style="2" customWidth="1"/>
    <col min="12041" max="12041" width="1" style="2" customWidth="1"/>
    <col min="12042" max="12042" width="12.109375" style="2" customWidth="1"/>
    <col min="12043" max="12043" width="14.109375" style="2" customWidth="1"/>
    <col min="12044" max="12044" width="20.44140625" style="2" customWidth="1"/>
    <col min="12045" max="12045" width="17.5546875" style="2" customWidth="1"/>
    <col min="12046" max="12288" width="9.109375" style="2"/>
    <col min="12289" max="12289" width="10.88671875" style="2" customWidth="1"/>
    <col min="12290" max="12290" width="3.5546875" style="2" customWidth="1"/>
    <col min="12291" max="12291" width="9.109375" style="2"/>
    <col min="12292" max="12292" width="9.44140625" style="2" customWidth="1"/>
    <col min="12293" max="12293" width="3.44140625" style="2" customWidth="1"/>
    <col min="12294" max="12294" width="11.44140625" style="2" bestFit="1" customWidth="1"/>
    <col min="12295" max="12295" width="1.44140625" style="2" customWidth="1"/>
    <col min="12296" max="12296" width="14.5546875" style="2" customWidth="1"/>
    <col min="12297" max="12297" width="1" style="2" customWidth="1"/>
    <col min="12298" max="12298" width="12.109375" style="2" customWidth="1"/>
    <col min="12299" max="12299" width="14.109375" style="2" customWidth="1"/>
    <col min="12300" max="12300" width="20.44140625" style="2" customWidth="1"/>
    <col min="12301" max="12301" width="17.5546875" style="2" customWidth="1"/>
    <col min="12302" max="12544" width="9.109375" style="2"/>
    <col min="12545" max="12545" width="10.88671875" style="2" customWidth="1"/>
    <col min="12546" max="12546" width="3.5546875" style="2" customWidth="1"/>
    <col min="12547" max="12547" width="9.109375" style="2"/>
    <col min="12548" max="12548" width="9.44140625" style="2" customWidth="1"/>
    <col min="12549" max="12549" width="3.44140625" style="2" customWidth="1"/>
    <col min="12550" max="12550" width="11.44140625" style="2" bestFit="1" customWidth="1"/>
    <col min="12551" max="12551" width="1.44140625" style="2" customWidth="1"/>
    <col min="12552" max="12552" width="14.5546875" style="2" customWidth="1"/>
    <col min="12553" max="12553" width="1" style="2" customWidth="1"/>
    <col min="12554" max="12554" width="12.109375" style="2" customWidth="1"/>
    <col min="12555" max="12555" width="14.109375" style="2" customWidth="1"/>
    <col min="12556" max="12556" width="20.44140625" style="2" customWidth="1"/>
    <col min="12557" max="12557" width="17.5546875" style="2" customWidth="1"/>
    <col min="12558" max="12800" width="9.109375" style="2"/>
    <col min="12801" max="12801" width="10.88671875" style="2" customWidth="1"/>
    <col min="12802" max="12802" width="3.5546875" style="2" customWidth="1"/>
    <col min="12803" max="12803" width="9.109375" style="2"/>
    <col min="12804" max="12804" width="9.44140625" style="2" customWidth="1"/>
    <col min="12805" max="12805" width="3.44140625" style="2" customWidth="1"/>
    <col min="12806" max="12806" width="11.44140625" style="2" bestFit="1" customWidth="1"/>
    <col min="12807" max="12807" width="1.44140625" style="2" customWidth="1"/>
    <col min="12808" max="12808" width="14.5546875" style="2" customWidth="1"/>
    <col min="12809" max="12809" width="1" style="2" customWidth="1"/>
    <col min="12810" max="12810" width="12.109375" style="2" customWidth="1"/>
    <col min="12811" max="12811" width="14.109375" style="2" customWidth="1"/>
    <col min="12812" max="12812" width="20.44140625" style="2" customWidth="1"/>
    <col min="12813" max="12813" width="17.5546875" style="2" customWidth="1"/>
    <col min="12814" max="13056" width="9.109375" style="2"/>
    <col min="13057" max="13057" width="10.88671875" style="2" customWidth="1"/>
    <col min="13058" max="13058" width="3.5546875" style="2" customWidth="1"/>
    <col min="13059" max="13059" width="9.109375" style="2"/>
    <col min="13060" max="13060" width="9.44140625" style="2" customWidth="1"/>
    <col min="13061" max="13061" width="3.44140625" style="2" customWidth="1"/>
    <col min="13062" max="13062" width="11.44140625" style="2" bestFit="1" customWidth="1"/>
    <col min="13063" max="13063" width="1.44140625" style="2" customWidth="1"/>
    <col min="13064" max="13064" width="14.5546875" style="2" customWidth="1"/>
    <col min="13065" max="13065" width="1" style="2" customWidth="1"/>
    <col min="13066" max="13066" width="12.109375" style="2" customWidth="1"/>
    <col min="13067" max="13067" width="14.109375" style="2" customWidth="1"/>
    <col min="13068" max="13068" width="20.44140625" style="2" customWidth="1"/>
    <col min="13069" max="13069" width="17.5546875" style="2" customWidth="1"/>
    <col min="13070" max="13312" width="9.109375" style="2"/>
    <col min="13313" max="13313" width="10.88671875" style="2" customWidth="1"/>
    <col min="13314" max="13314" width="3.5546875" style="2" customWidth="1"/>
    <col min="13315" max="13315" width="9.109375" style="2"/>
    <col min="13316" max="13316" width="9.44140625" style="2" customWidth="1"/>
    <col min="13317" max="13317" width="3.44140625" style="2" customWidth="1"/>
    <col min="13318" max="13318" width="11.44140625" style="2" bestFit="1" customWidth="1"/>
    <col min="13319" max="13319" width="1.44140625" style="2" customWidth="1"/>
    <col min="13320" max="13320" width="14.5546875" style="2" customWidth="1"/>
    <col min="13321" max="13321" width="1" style="2" customWidth="1"/>
    <col min="13322" max="13322" width="12.109375" style="2" customWidth="1"/>
    <col min="13323" max="13323" width="14.109375" style="2" customWidth="1"/>
    <col min="13324" max="13324" width="20.44140625" style="2" customWidth="1"/>
    <col min="13325" max="13325" width="17.5546875" style="2" customWidth="1"/>
    <col min="13326" max="13568" width="9.109375" style="2"/>
    <col min="13569" max="13569" width="10.88671875" style="2" customWidth="1"/>
    <col min="13570" max="13570" width="3.5546875" style="2" customWidth="1"/>
    <col min="13571" max="13571" width="9.109375" style="2"/>
    <col min="13572" max="13572" width="9.44140625" style="2" customWidth="1"/>
    <col min="13573" max="13573" width="3.44140625" style="2" customWidth="1"/>
    <col min="13574" max="13574" width="11.44140625" style="2" bestFit="1" customWidth="1"/>
    <col min="13575" max="13575" width="1.44140625" style="2" customWidth="1"/>
    <col min="13576" max="13576" width="14.5546875" style="2" customWidth="1"/>
    <col min="13577" max="13577" width="1" style="2" customWidth="1"/>
    <col min="13578" max="13578" width="12.109375" style="2" customWidth="1"/>
    <col min="13579" max="13579" width="14.109375" style="2" customWidth="1"/>
    <col min="13580" max="13580" width="20.44140625" style="2" customWidth="1"/>
    <col min="13581" max="13581" width="17.5546875" style="2" customWidth="1"/>
    <col min="13582" max="13824" width="9.109375" style="2"/>
    <col min="13825" max="13825" width="10.88671875" style="2" customWidth="1"/>
    <col min="13826" max="13826" width="3.5546875" style="2" customWidth="1"/>
    <col min="13827" max="13827" width="9.109375" style="2"/>
    <col min="13828" max="13828" width="9.44140625" style="2" customWidth="1"/>
    <col min="13829" max="13829" width="3.44140625" style="2" customWidth="1"/>
    <col min="13830" max="13830" width="11.44140625" style="2" bestFit="1" customWidth="1"/>
    <col min="13831" max="13831" width="1.44140625" style="2" customWidth="1"/>
    <col min="13832" max="13832" width="14.5546875" style="2" customWidth="1"/>
    <col min="13833" max="13833" width="1" style="2" customWidth="1"/>
    <col min="13834" max="13834" width="12.109375" style="2" customWidth="1"/>
    <col min="13835" max="13835" width="14.109375" style="2" customWidth="1"/>
    <col min="13836" max="13836" width="20.44140625" style="2" customWidth="1"/>
    <col min="13837" max="13837" width="17.5546875" style="2" customWidth="1"/>
    <col min="13838" max="14080" width="9.109375" style="2"/>
    <col min="14081" max="14081" width="10.88671875" style="2" customWidth="1"/>
    <col min="14082" max="14082" width="3.5546875" style="2" customWidth="1"/>
    <col min="14083" max="14083" width="9.109375" style="2"/>
    <col min="14084" max="14084" width="9.44140625" style="2" customWidth="1"/>
    <col min="14085" max="14085" width="3.44140625" style="2" customWidth="1"/>
    <col min="14086" max="14086" width="11.44140625" style="2" bestFit="1" customWidth="1"/>
    <col min="14087" max="14087" width="1.44140625" style="2" customWidth="1"/>
    <col min="14088" max="14088" width="14.5546875" style="2" customWidth="1"/>
    <col min="14089" max="14089" width="1" style="2" customWidth="1"/>
    <col min="14090" max="14090" width="12.109375" style="2" customWidth="1"/>
    <col min="14091" max="14091" width="14.109375" style="2" customWidth="1"/>
    <col min="14092" max="14092" width="20.44140625" style="2" customWidth="1"/>
    <col min="14093" max="14093" width="17.5546875" style="2" customWidth="1"/>
    <col min="14094" max="14336" width="9.109375" style="2"/>
    <col min="14337" max="14337" width="10.88671875" style="2" customWidth="1"/>
    <col min="14338" max="14338" width="3.5546875" style="2" customWidth="1"/>
    <col min="14339" max="14339" width="9.109375" style="2"/>
    <col min="14340" max="14340" width="9.44140625" style="2" customWidth="1"/>
    <col min="14341" max="14341" width="3.44140625" style="2" customWidth="1"/>
    <col min="14342" max="14342" width="11.44140625" style="2" bestFit="1" customWidth="1"/>
    <col min="14343" max="14343" width="1.44140625" style="2" customWidth="1"/>
    <col min="14344" max="14344" width="14.5546875" style="2" customWidth="1"/>
    <col min="14345" max="14345" width="1" style="2" customWidth="1"/>
    <col min="14346" max="14346" width="12.109375" style="2" customWidth="1"/>
    <col min="14347" max="14347" width="14.109375" style="2" customWidth="1"/>
    <col min="14348" max="14348" width="20.44140625" style="2" customWidth="1"/>
    <col min="14349" max="14349" width="17.5546875" style="2" customWidth="1"/>
    <col min="14350" max="14592" width="9.109375" style="2"/>
    <col min="14593" max="14593" width="10.88671875" style="2" customWidth="1"/>
    <col min="14594" max="14594" width="3.5546875" style="2" customWidth="1"/>
    <col min="14595" max="14595" width="9.109375" style="2"/>
    <col min="14596" max="14596" width="9.44140625" style="2" customWidth="1"/>
    <col min="14597" max="14597" width="3.44140625" style="2" customWidth="1"/>
    <col min="14598" max="14598" width="11.44140625" style="2" bestFit="1" customWidth="1"/>
    <col min="14599" max="14599" width="1.44140625" style="2" customWidth="1"/>
    <col min="14600" max="14600" width="14.5546875" style="2" customWidth="1"/>
    <col min="14601" max="14601" width="1" style="2" customWidth="1"/>
    <col min="14602" max="14602" width="12.109375" style="2" customWidth="1"/>
    <col min="14603" max="14603" width="14.109375" style="2" customWidth="1"/>
    <col min="14604" max="14604" width="20.44140625" style="2" customWidth="1"/>
    <col min="14605" max="14605" width="17.5546875" style="2" customWidth="1"/>
    <col min="14606" max="14848" width="9.109375" style="2"/>
    <col min="14849" max="14849" width="10.88671875" style="2" customWidth="1"/>
    <col min="14850" max="14850" width="3.5546875" style="2" customWidth="1"/>
    <col min="14851" max="14851" width="9.109375" style="2"/>
    <col min="14852" max="14852" width="9.44140625" style="2" customWidth="1"/>
    <col min="14853" max="14853" width="3.44140625" style="2" customWidth="1"/>
    <col min="14854" max="14854" width="11.44140625" style="2" bestFit="1" customWidth="1"/>
    <col min="14855" max="14855" width="1.44140625" style="2" customWidth="1"/>
    <col min="14856" max="14856" width="14.5546875" style="2" customWidth="1"/>
    <col min="14857" max="14857" width="1" style="2" customWidth="1"/>
    <col min="14858" max="14858" width="12.109375" style="2" customWidth="1"/>
    <col min="14859" max="14859" width="14.109375" style="2" customWidth="1"/>
    <col min="14860" max="14860" width="20.44140625" style="2" customWidth="1"/>
    <col min="14861" max="14861" width="17.5546875" style="2" customWidth="1"/>
    <col min="14862" max="15104" width="9.109375" style="2"/>
    <col min="15105" max="15105" width="10.88671875" style="2" customWidth="1"/>
    <col min="15106" max="15106" width="3.5546875" style="2" customWidth="1"/>
    <col min="15107" max="15107" width="9.109375" style="2"/>
    <col min="15108" max="15108" width="9.44140625" style="2" customWidth="1"/>
    <col min="15109" max="15109" width="3.44140625" style="2" customWidth="1"/>
    <col min="15110" max="15110" width="11.44140625" style="2" bestFit="1" customWidth="1"/>
    <col min="15111" max="15111" width="1.44140625" style="2" customWidth="1"/>
    <col min="15112" max="15112" width="14.5546875" style="2" customWidth="1"/>
    <col min="15113" max="15113" width="1" style="2" customWidth="1"/>
    <col min="15114" max="15114" width="12.109375" style="2" customWidth="1"/>
    <col min="15115" max="15115" width="14.109375" style="2" customWidth="1"/>
    <col min="15116" max="15116" width="20.44140625" style="2" customWidth="1"/>
    <col min="15117" max="15117" width="17.5546875" style="2" customWidth="1"/>
    <col min="15118" max="15360" width="9.109375" style="2"/>
    <col min="15361" max="15361" width="10.88671875" style="2" customWidth="1"/>
    <col min="15362" max="15362" width="3.5546875" style="2" customWidth="1"/>
    <col min="15363" max="15363" width="9.109375" style="2"/>
    <col min="15364" max="15364" width="9.44140625" style="2" customWidth="1"/>
    <col min="15365" max="15365" width="3.44140625" style="2" customWidth="1"/>
    <col min="15366" max="15366" width="11.44140625" style="2" bestFit="1" customWidth="1"/>
    <col min="15367" max="15367" width="1.44140625" style="2" customWidth="1"/>
    <col min="15368" max="15368" width="14.5546875" style="2" customWidth="1"/>
    <col min="15369" max="15369" width="1" style="2" customWidth="1"/>
    <col min="15370" max="15370" width="12.109375" style="2" customWidth="1"/>
    <col min="15371" max="15371" width="14.109375" style="2" customWidth="1"/>
    <col min="15372" max="15372" width="20.44140625" style="2" customWidth="1"/>
    <col min="15373" max="15373" width="17.5546875" style="2" customWidth="1"/>
    <col min="15374" max="15616" width="9.109375" style="2"/>
    <col min="15617" max="15617" width="10.88671875" style="2" customWidth="1"/>
    <col min="15618" max="15618" width="3.5546875" style="2" customWidth="1"/>
    <col min="15619" max="15619" width="9.109375" style="2"/>
    <col min="15620" max="15620" width="9.44140625" style="2" customWidth="1"/>
    <col min="15621" max="15621" width="3.44140625" style="2" customWidth="1"/>
    <col min="15622" max="15622" width="11.44140625" style="2" bestFit="1" customWidth="1"/>
    <col min="15623" max="15623" width="1.44140625" style="2" customWidth="1"/>
    <col min="15624" max="15624" width="14.5546875" style="2" customWidth="1"/>
    <col min="15625" max="15625" width="1" style="2" customWidth="1"/>
    <col min="15626" max="15626" width="12.109375" style="2" customWidth="1"/>
    <col min="15627" max="15627" width="14.109375" style="2" customWidth="1"/>
    <col min="15628" max="15628" width="20.44140625" style="2" customWidth="1"/>
    <col min="15629" max="15629" width="17.5546875" style="2" customWidth="1"/>
    <col min="15630" max="15872" width="9.109375" style="2"/>
    <col min="15873" max="15873" width="10.88671875" style="2" customWidth="1"/>
    <col min="15874" max="15874" width="3.5546875" style="2" customWidth="1"/>
    <col min="15875" max="15875" width="9.109375" style="2"/>
    <col min="15876" max="15876" width="9.44140625" style="2" customWidth="1"/>
    <col min="15877" max="15877" width="3.44140625" style="2" customWidth="1"/>
    <col min="15878" max="15878" width="11.44140625" style="2" bestFit="1" customWidth="1"/>
    <col min="15879" max="15879" width="1.44140625" style="2" customWidth="1"/>
    <col min="15880" max="15880" width="14.5546875" style="2" customWidth="1"/>
    <col min="15881" max="15881" width="1" style="2" customWidth="1"/>
    <col min="15882" max="15882" width="12.109375" style="2" customWidth="1"/>
    <col min="15883" max="15883" width="14.109375" style="2" customWidth="1"/>
    <col min="15884" max="15884" width="20.44140625" style="2" customWidth="1"/>
    <col min="15885" max="15885" width="17.5546875" style="2" customWidth="1"/>
    <col min="15886" max="16128" width="9.109375" style="2"/>
    <col min="16129" max="16129" width="10.88671875" style="2" customWidth="1"/>
    <col min="16130" max="16130" width="3.5546875" style="2" customWidth="1"/>
    <col min="16131" max="16131" width="9.109375" style="2"/>
    <col min="16132" max="16132" width="9.44140625" style="2" customWidth="1"/>
    <col min="16133" max="16133" width="3.44140625" style="2" customWidth="1"/>
    <col min="16134" max="16134" width="11.44140625" style="2" bestFit="1" customWidth="1"/>
    <col min="16135" max="16135" width="1.44140625" style="2" customWidth="1"/>
    <col min="16136" max="16136" width="14.5546875" style="2" customWidth="1"/>
    <col min="16137" max="16137" width="1" style="2" customWidth="1"/>
    <col min="16138" max="16138" width="12.109375" style="2" customWidth="1"/>
    <col min="16139" max="16139" width="14.109375" style="2" customWidth="1"/>
    <col min="16140" max="16140" width="20.44140625" style="2" customWidth="1"/>
    <col min="16141" max="16141" width="17.5546875" style="2" customWidth="1"/>
    <col min="16142" max="16384" width="9.109375" style="2"/>
  </cols>
  <sheetData>
    <row r="1" spans="1:12" ht="15" customHeight="1" x14ac:dyDescent="0.3">
      <c r="A1" s="1" t="s">
        <v>29</v>
      </c>
      <c r="E1" s="3" t="s">
        <v>30</v>
      </c>
      <c r="G1" s="4" t="s">
        <v>31</v>
      </c>
      <c r="H1" s="5"/>
    </row>
    <row r="2" spans="1:12" ht="12.75" customHeight="1" x14ac:dyDescent="0.25">
      <c r="A2" s="7" t="s">
        <v>32</v>
      </c>
      <c r="G2" s="3" t="s">
        <v>33</v>
      </c>
    </row>
    <row r="3" spans="1:12" ht="12.75" customHeight="1" x14ac:dyDescent="0.25">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25">
      <c r="A7" s="9" t="s">
        <v>38</v>
      </c>
      <c r="C7" s="37" t="s">
        <v>176</v>
      </c>
      <c r="D7" s="10"/>
      <c r="E7" s="10"/>
      <c r="F7" s="10"/>
      <c r="G7" s="10"/>
      <c r="H7" s="11"/>
      <c r="I7" s="10"/>
      <c r="J7" s="10"/>
      <c r="K7" s="10"/>
      <c r="L7" s="11"/>
    </row>
    <row r="8" spans="1:12" ht="12.75" customHeight="1" x14ac:dyDescent="0.25"/>
    <row r="9" spans="1:12" ht="12.75" customHeight="1" x14ac:dyDescent="0.25">
      <c r="A9" s="9" t="s">
        <v>39</v>
      </c>
      <c r="B9" s="10"/>
      <c r="C9" s="37">
        <v>1682</v>
      </c>
      <c r="D9" s="9" t="s">
        <v>40</v>
      </c>
      <c r="F9" s="37" t="s">
        <v>175</v>
      </c>
      <c r="G9" s="10"/>
      <c r="H9" s="11"/>
      <c r="I9" s="10"/>
      <c r="J9" s="10"/>
      <c r="K9" s="9" t="s">
        <v>41</v>
      </c>
      <c r="L9" s="39" t="s">
        <v>141</v>
      </c>
    </row>
    <row r="10" spans="1:12" ht="12.75" customHeight="1" x14ac:dyDescent="0.25">
      <c r="A10" s="9"/>
      <c r="D10" s="9"/>
      <c r="K10" s="9"/>
    </row>
    <row r="11" spans="1:12" ht="12.75" customHeight="1" x14ac:dyDescent="0.25">
      <c r="A11" s="9" t="s">
        <v>42</v>
      </c>
      <c r="D11" s="9"/>
      <c r="H11" s="38" t="s">
        <v>140</v>
      </c>
      <c r="I11" s="10"/>
      <c r="J11" s="10"/>
      <c r="K11" s="9"/>
    </row>
    <row r="12" spans="1:12" ht="12.75" customHeight="1" x14ac:dyDescent="0.25">
      <c r="A12" s="9" t="s">
        <v>43</v>
      </c>
      <c r="D12" s="9"/>
      <c r="K12" s="12" t="s">
        <v>177</v>
      </c>
      <c r="L12" s="11"/>
    </row>
    <row r="13" spans="1:12" ht="12.75" customHeight="1" x14ac:dyDescent="0.25"/>
    <row r="14" spans="1:12" ht="12.75" customHeight="1" x14ac:dyDescent="0.25">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
      <c r="A23" s="14" t="s">
        <v>51</v>
      </c>
      <c r="B23" s="8" t="s">
        <v>52</v>
      </c>
      <c r="J23" s="2" t="s">
        <v>53</v>
      </c>
      <c r="L23" s="15">
        <f>SUM(L15:L21)</f>
        <v>24900</v>
      </c>
    </row>
    <row r="24" spans="1:12" ht="12.75" customHeight="1" thickTop="1" x14ac:dyDescent="0.25"/>
    <row r="25" spans="1:12" ht="12.75" customHeight="1" x14ac:dyDescent="0.25">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
      <c r="A67" s="14" t="s">
        <v>79</v>
      </c>
      <c r="B67" s="8" t="s">
        <v>80</v>
      </c>
      <c r="J67" s="2" t="s">
        <v>53</v>
      </c>
      <c r="L67" s="15">
        <f>L26+SUM(L41:L65)</f>
        <v>24900</v>
      </c>
    </row>
    <row r="68" spans="1:12" ht="12.75" customHeight="1" thickTop="1" x14ac:dyDescent="0.25"/>
    <row r="69" spans="1:12" ht="12.75" customHeight="1" x14ac:dyDescent="0.25">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25">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25">
      <c r="A97" s="8" t="s">
        <v>96</v>
      </c>
      <c r="B97" s="2" t="s">
        <v>97</v>
      </c>
    </row>
    <row r="98" spans="1:12" ht="12.75" customHeight="1" x14ac:dyDescent="0.25"/>
    <row r="99" spans="1:12" ht="12.75" customHeight="1" x14ac:dyDescent="0.25"/>
    <row r="100" spans="1:12" ht="12.75" customHeight="1" x14ac:dyDescent="0.25">
      <c r="A100" s="8" t="s">
        <v>98</v>
      </c>
      <c r="D100" s="8" t="s">
        <v>99</v>
      </c>
    </row>
    <row r="101" spans="1:12" ht="12.75" customHeight="1" thickBot="1" x14ac:dyDescent="0.3">
      <c r="A101" s="8" t="s">
        <v>100</v>
      </c>
      <c r="D101" s="8"/>
    </row>
    <row r="102" spans="1:12" ht="12.75" customHeight="1" x14ac:dyDescent="0.25">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399999999999999" x14ac:dyDescent="0.3">
      <c r="A121" s="1" t="s">
        <v>110</v>
      </c>
    </row>
    <row r="123" spans="1:12" s="8" customFormat="1" x14ac:dyDescent="0.25">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x14ac:dyDescent="0.25">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8" thickBot="1" x14ac:dyDescent="0.3">
      <c r="C188" s="2" t="s">
        <v>137</v>
      </c>
      <c r="H188" s="15">
        <f>SUM(H148:H186)</f>
        <v>0</v>
      </c>
      <c r="I188" s="6"/>
      <c r="J188" s="15">
        <f>SUM(J148:J186)</f>
        <v>0</v>
      </c>
      <c r="L188" s="15">
        <f>SUM(L148:L186)</f>
        <v>0</v>
      </c>
    </row>
    <row r="189" spans="1:12" ht="13.8" thickTop="1" x14ac:dyDescent="0.25"/>
    <row r="192" spans="1:12" s="8" customFormat="1" x14ac:dyDescent="0.25">
      <c r="A192" s="8" t="s">
        <v>138</v>
      </c>
      <c r="H192" s="34"/>
      <c r="L192" s="34"/>
    </row>
    <row r="193" spans="1:12" s="8" customFormat="1" x14ac:dyDescent="0.25">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21 Billing Rate Calc</vt:lpstr>
      <vt:lpstr>FY26 Fringe Rates</vt:lpstr>
      <vt:lpstr>Labor</vt:lpstr>
      <vt:lpstr>FY26 21 Acct FBR</vt:lpstr>
      <vt:lpstr>21 Acct 3 Yr Projection</vt:lpstr>
      <vt:lpstr>Billing Rate Calculation</vt:lpstr>
      <vt:lpstr>3-Year Projection</vt:lpstr>
      <vt:lpstr>21 Fund Budget Request Form</vt:lpstr>
      <vt:lpstr>'21 Billing Rate Calc'!Print_Area</vt:lpstr>
      <vt:lpstr>'21 Fund Budget Request Form'!Print_Area</vt:lpstr>
      <vt:lpstr>'FY26 21 Acct FBR'!Print_Area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Knight,Scott</cp:lastModifiedBy>
  <cp:lastPrinted>2017-04-30T18:35:29Z</cp:lastPrinted>
  <dcterms:created xsi:type="dcterms:W3CDTF">2014-03-31T17:40:24Z</dcterms:created>
  <dcterms:modified xsi:type="dcterms:W3CDTF">2025-03-13T12:56:02Z</dcterms:modified>
</cp:coreProperties>
</file>